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firstSheet="6" activeTab="12"/>
  </bookViews>
  <sheets>
    <sheet name="ПІДСУМОК" sheetId="4" state="hidden" r:id="rId1"/>
    <sheet name="ГІОЦ" sheetId="1" state="hidden" r:id="rId2"/>
    <sheet name="Інформатика" sheetId="2" state="hidden" r:id="rId3"/>
    <sheet name="КТС" sheetId="3" state="hidden" r:id="rId4"/>
    <sheet name="ДІКТ" sheetId="5" state="hidden" r:id="rId5"/>
    <sheet name="АПАРАТ" sheetId="6" state="hidden" r:id="rId6"/>
    <sheet name="ЗВЕДЕНА" sheetId="7" r:id="rId7"/>
    <sheet name="рез.показники до рорзділу І" sheetId="8" state="hidden" r:id="rId8"/>
    <sheet name="Аркуш5" sheetId="12" state="hidden" r:id="rId9"/>
    <sheet name="Аркуш4" sheetId="11" state="hidden" r:id="rId10"/>
    <sheet name="Аркуш3" sheetId="10" state="hidden" r:id="rId11"/>
    <sheet name="Аркуш2" sheetId="9" state="hidden" r:id="rId12"/>
    <sheet name="Звіт 2021" sheetId="14" r:id="rId13"/>
  </sheets>
  <definedNames>
    <definedName name="_xlnm._FilterDatabase" localSheetId="6" hidden="1">ЗВЕДЕНА!$A$2:$T$316</definedName>
    <definedName name="_xlnm.Print_Titles" localSheetId="1">ГІОЦ!$3:$5</definedName>
    <definedName name="_xlnm.Print_Titles" localSheetId="6">ЗВЕДЕНА!$6:$7</definedName>
    <definedName name="_xlnm.Print_Titles" localSheetId="2">Інформатика!$3:$5</definedName>
    <definedName name="_xlnm.Print_Titles" localSheetId="3">КТС!$3:$5</definedName>
    <definedName name="_xlnm.Print_Area" localSheetId="1">ГІОЦ!$A$1:$I$133</definedName>
    <definedName name="_xlnm.Print_Area" localSheetId="6">ЗВЕДЕНА!$A:$S</definedName>
    <definedName name="_xlnm.Print_Area" localSheetId="2">Інформатика!$A$1:$I$80</definedName>
    <definedName name="_xlnm.Print_Area" localSheetId="3">КТС!$A$1:$I$75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6" i="14" l="1"/>
  <c r="F312" i="14"/>
  <c r="G309" i="14"/>
  <c r="F308" i="14"/>
  <c r="F300" i="14" l="1"/>
  <c r="F288" i="14"/>
  <c r="F243" i="14"/>
  <c r="G243" i="14" s="1"/>
  <c r="F197" i="14"/>
  <c r="F189" i="14"/>
  <c r="F283" i="14"/>
  <c r="G283" i="14" s="1"/>
  <c r="F268" i="14"/>
  <c r="G268" i="14" s="1"/>
  <c r="G242" i="14"/>
  <c r="F233" i="14"/>
  <c r="G233" i="14" s="1"/>
  <c r="F229" i="14"/>
  <c r="G229" i="14" s="1"/>
  <c r="F225" i="14"/>
  <c r="G225" i="14" s="1"/>
  <c r="F221" i="14"/>
  <c r="G221" i="14" s="1"/>
  <c r="F213" i="14"/>
  <c r="G213" i="14" s="1"/>
  <c r="F201" i="14"/>
  <c r="F181" i="14"/>
  <c r="G181" i="14" s="1"/>
  <c r="F177" i="14"/>
  <c r="F173" i="14"/>
  <c r="G173" i="14" s="1"/>
  <c r="F169" i="14"/>
  <c r="G169" i="14" s="1"/>
  <c r="F165" i="14"/>
  <c r="G165" i="14" s="1"/>
  <c r="F161" i="14"/>
  <c r="G161" i="14" s="1"/>
  <c r="F157" i="14"/>
  <c r="G157" i="14" s="1"/>
  <c r="F153" i="14"/>
  <c r="G153" i="14" s="1"/>
  <c r="F144" i="14"/>
  <c r="G144" i="14" s="1"/>
  <c r="F137" i="14"/>
  <c r="G137" i="14" s="1"/>
  <c r="F132" i="14"/>
  <c r="G132" i="14" s="1"/>
  <c r="F35" i="14"/>
  <c r="G35" i="14" s="1"/>
  <c r="F127" i="14"/>
  <c r="G127" i="14" s="1"/>
  <c r="F106" i="14"/>
  <c r="G106" i="14" s="1"/>
  <c r="G105" i="14"/>
  <c r="F99" i="14"/>
  <c r="G99" i="14" s="1"/>
  <c r="F95" i="14"/>
  <c r="G95" i="14" s="1"/>
  <c r="F89" i="14"/>
  <c r="G89" i="14" s="1"/>
  <c r="F85" i="14"/>
  <c r="G85" i="14" s="1"/>
  <c r="F79" i="14"/>
  <c r="G79" i="14" s="1"/>
  <c r="F54" i="14"/>
  <c r="G54" i="14" s="1"/>
  <c r="F47" i="14"/>
  <c r="G47" i="14" s="1"/>
  <c r="G322" i="14"/>
  <c r="G323" i="14"/>
  <c r="G324" i="14"/>
  <c r="G325" i="14"/>
  <c r="G314" i="14"/>
  <c r="G315" i="14"/>
  <c r="G316" i="14"/>
  <c r="G317" i="14"/>
  <c r="G318" i="14"/>
  <c r="G319" i="14"/>
  <c r="G320" i="14"/>
  <c r="G321" i="14"/>
  <c r="G306" i="14"/>
  <c r="G307" i="14"/>
  <c r="G308" i="14"/>
  <c r="G310" i="14"/>
  <c r="G311" i="14"/>
  <c r="G312" i="14"/>
  <c r="G313" i="14"/>
  <c r="G305" i="14"/>
  <c r="G304" i="14"/>
  <c r="G303" i="14"/>
  <c r="G302" i="14"/>
  <c r="G301" i="14"/>
  <c r="G300" i="14"/>
  <c r="G298" i="14"/>
  <c r="G295" i="14"/>
  <c r="G294" i="14"/>
  <c r="G293" i="14"/>
  <c r="G292" i="14"/>
  <c r="G291" i="14"/>
  <c r="G289" i="14"/>
  <c r="G288" i="14"/>
  <c r="G287" i="14"/>
  <c r="G286" i="14"/>
  <c r="G284" i="14"/>
  <c r="G282" i="14"/>
  <c r="G281" i="14"/>
  <c r="G280" i="14"/>
  <c r="G279" i="14"/>
  <c r="G278" i="14"/>
  <c r="G277" i="14"/>
  <c r="G276" i="14"/>
  <c r="G274" i="14"/>
  <c r="G273" i="14"/>
  <c r="G272" i="14"/>
  <c r="G271" i="14"/>
  <c r="G270" i="14"/>
  <c r="G269" i="14"/>
  <c r="G267" i="14"/>
  <c r="G266" i="14"/>
  <c r="G265" i="14"/>
  <c r="G255" i="14"/>
  <c r="G256" i="14"/>
  <c r="G257" i="14"/>
  <c r="G258" i="14"/>
  <c r="G259" i="14"/>
  <c r="G260" i="14"/>
  <c r="G261" i="14"/>
  <c r="G262" i="14"/>
  <c r="G254" i="14"/>
  <c r="G253" i="14"/>
  <c r="G252" i="14"/>
  <c r="G251" i="14"/>
  <c r="G250" i="14"/>
  <c r="G249" i="14"/>
  <c r="G248" i="14"/>
  <c r="G247" i="14"/>
  <c r="G246" i="14"/>
  <c r="G199" i="14"/>
  <c r="G200" i="14"/>
  <c r="G201" i="14"/>
  <c r="G202" i="14"/>
  <c r="G203" i="14"/>
  <c r="G204" i="14"/>
  <c r="G205" i="14"/>
  <c r="G206" i="14"/>
  <c r="G207" i="14"/>
  <c r="G208" i="14"/>
  <c r="G209" i="14"/>
  <c r="G210" i="14"/>
  <c r="G211" i="14"/>
  <c r="G212" i="14"/>
  <c r="G214" i="14"/>
  <c r="G215" i="14"/>
  <c r="G216" i="14"/>
  <c r="G217" i="14"/>
  <c r="G218" i="14"/>
  <c r="G219" i="14"/>
  <c r="G220" i="14"/>
  <c r="G222" i="14"/>
  <c r="G223" i="14"/>
  <c r="G224" i="14"/>
  <c r="G226" i="14"/>
  <c r="G227" i="14"/>
  <c r="G228" i="14"/>
  <c r="G230" i="14"/>
  <c r="G231" i="14"/>
  <c r="G232" i="14"/>
  <c r="G234" i="14"/>
  <c r="G235" i="14"/>
  <c r="G236" i="14"/>
  <c r="G237" i="14"/>
  <c r="G238" i="14"/>
  <c r="G239" i="14"/>
  <c r="G240" i="14"/>
  <c r="G241" i="14"/>
  <c r="G244" i="14"/>
  <c r="G195" i="14"/>
  <c r="G196" i="14"/>
  <c r="G197" i="14"/>
  <c r="G198" i="14"/>
  <c r="G191" i="14"/>
  <c r="G192" i="14"/>
  <c r="G193" i="14"/>
  <c r="G194" i="14"/>
  <c r="G187" i="14"/>
  <c r="G188" i="14"/>
  <c r="G189" i="14"/>
  <c r="G190" i="14"/>
  <c r="G183" i="14"/>
  <c r="G184" i="14"/>
  <c r="G185" i="14"/>
  <c r="G186" i="14"/>
  <c r="G179" i="14"/>
  <c r="G180" i="14"/>
  <c r="G182" i="14"/>
  <c r="G175" i="14"/>
  <c r="G176" i="14"/>
  <c r="G177" i="14"/>
  <c r="G178" i="14"/>
  <c r="G171" i="14"/>
  <c r="G172" i="14"/>
  <c r="G174" i="14"/>
  <c r="G167" i="14"/>
  <c r="G168" i="14"/>
  <c r="G170" i="14"/>
  <c r="G163" i="14"/>
  <c r="G164" i="14"/>
  <c r="G166" i="14"/>
  <c r="G160" i="14"/>
  <c r="G162" i="14"/>
  <c r="G155" i="14"/>
  <c r="G156" i="14"/>
  <c r="G158" i="14"/>
  <c r="G151" i="14"/>
  <c r="G152" i="14"/>
  <c r="G154" i="14"/>
  <c r="G146" i="14"/>
  <c r="G147" i="14"/>
  <c r="G148" i="14"/>
  <c r="G149" i="14"/>
  <c r="G150" i="14"/>
  <c r="G145" i="14"/>
  <c r="G143" i="14"/>
  <c r="G142" i="14"/>
  <c r="G141" i="14"/>
  <c r="G138" i="14"/>
  <c r="G136" i="14"/>
  <c r="G135" i="14"/>
  <c r="G129" i="14"/>
  <c r="G130" i="14"/>
  <c r="G131" i="14"/>
  <c r="G133" i="14"/>
  <c r="G126" i="14"/>
  <c r="G125" i="14"/>
  <c r="G119" i="14"/>
  <c r="G120" i="14"/>
  <c r="G121" i="14"/>
  <c r="G122" i="14"/>
  <c r="G115" i="14"/>
  <c r="G116" i="14"/>
  <c r="G117" i="14"/>
  <c r="G118" i="14"/>
  <c r="G108" i="14"/>
  <c r="G109" i="14"/>
  <c r="G110" i="14"/>
  <c r="G111" i="14"/>
  <c r="G112" i="14"/>
  <c r="G113" i="14"/>
  <c r="G114" i="14"/>
  <c r="G107" i="14"/>
  <c r="G104" i="14"/>
  <c r="G103" i="14"/>
  <c r="G97" i="14"/>
  <c r="G98" i="14"/>
  <c r="G100" i="14"/>
  <c r="G96" i="14"/>
  <c r="G94" i="14"/>
  <c r="G93" i="14"/>
  <c r="G87" i="14"/>
  <c r="G88" i="14"/>
  <c r="G90" i="14"/>
  <c r="G86" i="14"/>
  <c r="G84" i="14"/>
  <c r="G83" i="14"/>
  <c r="G80" i="14"/>
  <c r="G78" i="14"/>
  <c r="G77" i="14"/>
  <c r="G76" i="14"/>
  <c r="G73" i="14"/>
  <c r="G72" i="14"/>
  <c r="G71" i="14"/>
  <c r="G70" i="14"/>
  <c r="G67" i="14"/>
  <c r="G66" i="14"/>
  <c r="G65" i="14"/>
  <c r="G64" i="14"/>
  <c r="G63" i="14"/>
  <c r="G56" i="14"/>
  <c r="G57" i="14"/>
  <c r="G58" i="14"/>
  <c r="G59" i="14"/>
  <c r="G60" i="14"/>
  <c r="G55" i="14"/>
  <c r="G53" i="14"/>
  <c r="G52" i="14"/>
  <c r="G51" i="14"/>
  <c r="G48" i="14"/>
  <c r="G46" i="14"/>
  <c r="G45" i="14"/>
  <c r="G42" i="14"/>
  <c r="G41" i="14"/>
  <c r="G40" i="14"/>
  <c r="G39" i="14"/>
  <c r="G38" i="14"/>
  <c r="G36" i="14"/>
  <c r="G34" i="14"/>
  <c r="G33" i="14"/>
  <c r="G30" i="14"/>
  <c r="G29" i="14"/>
  <c r="G28" i="14"/>
  <c r="G27" i="14"/>
  <c r="G26" i="14"/>
  <c r="G128" i="14"/>
  <c r="G23" i="14"/>
  <c r="G17" i="14"/>
  <c r="G14" i="14"/>
  <c r="G21" i="14"/>
  <c r="G22" i="14"/>
  <c r="G20" i="14"/>
  <c r="G15" i="14"/>
  <c r="G13" i="14"/>
  <c r="G159" i="14" l="1"/>
  <c r="G124" i="14"/>
  <c r="Q239" i="7"/>
  <c r="P239" i="7"/>
  <c r="O239" i="7"/>
  <c r="Q235" i="7"/>
  <c r="P235" i="7"/>
  <c r="O235" i="7"/>
  <c r="O238" i="7" s="1"/>
  <c r="N235" i="7"/>
  <c r="N238" i="7" s="1"/>
  <c r="G235" i="7"/>
  <c r="L235" i="7" s="1"/>
  <c r="K316" i="7" l="1"/>
  <c r="H316" i="7" l="1"/>
  <c r="I316" i="7"/>
  <c r="J316" i="7"/>
  <c r="Q256" i="7" l="1"/>
  <c r="P256" i="7"/>
  <c r="O256" i="7"/>
  <c r="Q130" i="7" l="1"/>
  <c r="P130" i="7"/>
  <c r="O130" i="7"/>
  <c r="Q286" i="7" l="1"/>
  <c r="P286" i="7"/>
  <c r="O286" i="7"/>
  <c r="Q273" i="7"/>
  <c r="P273" i="7"/>
  <c r="O273" i="7"/>
  <c r="Q268" i="7"/>
  <c r="P268" i="7"/>
  <c r="O268" i="7"/>
  <c r="Q262" i="7"/>
  <c r="P262" i="7"/>
  <c r="O262" i="7"/>
  <c r="Q244" i="7"/>
  <c r="P244" i="7"/>
  <c r="O244" i="7"/>
  <c r="Q234" i="7"/>
  <c r="P234" i="7"/>
  <c r="O234" i="7"/>
  <c r="Q145" i="7"/>
  <c r="P145" i="7"/>
  <c r="O145" i="7"/>
  <c r="Q140" i="7" l="1"/>
  <c r="P140" i="7"/>
  <c r="O140" i="7"/>
  <c r="N140" i="7"/>
  <c r="Q123" i="7"/>
  <c r="P123" i="7"/>
  <c r="O123" i="7"/>
  <c r="P100" i="7"/>
  <c r="Q100" i="7"/>
  <c r="O100" i="7"/>
  <c r="Q74" i="7"/>
  <c r="P74" i="7"/>
  <c r="O74" i="7"/>
  <c r="Q61" i="7"/>
  <c r="P61" i="7"/>
  <c r="O61" i="7"/>
  <c r="Q54" i="7"/>
  <c r="P54" i="7"/>
  <c r="O54" i="7"/>
  <c r="Q38" i="7"/>
  <c r="P38" i="7"/>
  <c r="Q14" i="7"/>
  <c r="P14" i="7"/>
  <c r="O14" i="7"/>
  <c r="G258" i="7" l="1"/>
  <c r="L258" i="7" s="1"/>
  <c r="O253" i="7"/>
  <c r="O255" i="7" s="1"/>
  <c r="P253" i="7"/>
  <c r="P255" i="7" s="1"/>
  <c r="Q253" i="7"/>
  <c r="Q255" i="7" s="1"/>
  <c r="N253" i="7"/>
  <c r="N255" i="7" s="1"/>
  <c r="O292" i="7"/>
  <c r="O294" i="7" s="1"/>
  <c r="P292" i="7"/>
  <c r="P294" i="7" s="1"/>
  <c r="Q292" i="7"/>
  <c r="Q294" i="7" s="1"/>
  <c r="N292" i="7"/>
  <c r="N294" i="7" s="1"/>
  <c r="Q249" i="7"/>
  <c r="Q251" i="7" s="1"/>
  <c r="P249" i="7"/>
  <c r="P251" i="7" s="1"/>
  <c r="O249" i="7"/>
  <c r="O251" i="7" s="1"/>
  <c r="N249" i="7"/>
  <c r="N251" i="7" s="1"/>
  <c r="G249" i="7"/>
  <c r="L249" i="7" s="1"/>
  <c r="Q245" i="7"/>
  <c r="Q247" i="7" s="1"/>
  <c r="P245" i="7"/>
  <c r="P247" i="7" s="1"/>
  <c r="O245" i="7"/>
  <c r="O247" i="7" s="1"/>
  <c r="N245" i="7"/>
  <c r="N247" i="7" s="1"/>
  <c r="G245" i="7"/>
  <c r="L245" i="7" s="1"/>
  <c r="Q90" i="7"/>
  <c r="Q92" i="7" s="1"/>
  <c r="P90" i="7"/>
  <c r="P92" i="7" s="1"/>
  <c r="O90" i="7"/>
  <c r="O92" i="7" s="1"/>
  <c r="N90" i="7"/>
  <c r="N92" i="7" s="1"/>
  <c r="G90" i="7"/>
  <c r="L90" i="7" s="1"/>
  <c r="Q230" i="7"/>
  <c r="Q233" i="7" s="1"/>
  <c r="P230" i="7"/>
  <c r="P233" i="7" s="1"/>
  <c r="O230" i="7"/>
  <c r="O233" i="7" s="1"/>
  <c r="N230" i="7"/>
  <c r="N233" i="7" s="1"/>
  <c r="G230" i="7"/>
  <c r="L230" i="7" s="1"/>
  <c r="Q222" i="7"/>
  <c r="Q224" i="7" s="1"/>
  <c r="P222" i="7"/>
  <c r="P224" i="7" s="1"/>
  <c r="F10" i="12"/>
  <c r="O222" i="7"/>
  <c r="O224" i="7" s="1"/>
  <c r="N222" i="7"/>
  <c r="N224" i="7" s="1"/>
  <c r="G222" i="7"/>
  <c r="L222" i="7" s="1"/>
  <c r="Q198" i="7"/>
  <c r="Q200" i="7" s="1"/>
  <c r="P198" i="7"/>
  <c r="P200" i="7" s="1"/>
  <c r="O198" i="7"/>
  <c r="O200" i="7" s="1"/>
  <c r="N198" i="7"/>
  <c r="N200" i="7" s="1"/>
  <c r="G198" i="7"/>
  <c r="L198" i="7" s="1"/>
  <c r="Q194" i="7"/>
  <c r="Q196" i="7" s="1"/>
  <c r="P194" i="7"/>
  <c r="P196" i="7" s="1"/>
  <c r="O194" i="7"/>
  <c r="O196" i="7" s="1"/>
  <c r="N194" i="7"/>
  <c r="N196" i="7" s="1"/>
  <c r="G194" i="7"/>
  <c r="L194" i="7" s="1"/>
  <c r="Q131" i="7"/>
  <c r="Q133" i="7" s="1"/>
  <c r="P131" i="7"/>
  <c r="P133" i="7" s="1"/>
  <c r="O131" i="7"/>
  <c r="O133" i="7" s="1"/>
  <c r="N131" i="7"/>
  <c r="N133" i="7" s="1"/>
  <c r="G131" i="7"/>
  <c r="L131" i="7" s="1"/>
  <c r="Q50" i="7"/>
  <c r="Q53" i="7" s="1"/>
  <c r="P50" i="7"/>
  <c r="P53" i="7" s="1"/>
  <c r="O50" i="7"/>
  <c r="O53" i="7" s="1"/>
  <c r="N50" i="7"/>
  <c r="N53" i="7" s="1"/>
  <c r="G50" i="7"/>
  <c r="L50" i="7" s="1"/>
  <c r="Q45" i="7"/>
  <c r="Q48" i="7" s="1"/>
  <c r="P45" i="7"/>
  <c r="P48" i="7" s="1"/>
  <c r="O45" i="7"/>
  <c r="O48" i="7" s="1"/>
  <c r="N45" i="7"/>
  <c r="N48" i="7" s="1"/>
  <c r="G45" i="7"/>
  <c r="L45" i="7" s="1"/>
  <c r="Q40" i="7"/>
  <c r="Q42" i="7" s="1"/>
  <c r="G11" i="10"/>
  <c r="P40" i="7"/>
  <c r="P42" i="7" s="1"/>
  <c r="O40" i="7"/>
  <c r="O42" i="7" s="1"/>
  <c r="N40" i="7"/>
  <c r="N42" i="7" s="1"/>
  <c r="G40" i="7"/>
  <c r="Q34" i="7"/>
  <c r="Q37" i="7" s="1"/>
  <c r="P34" i="7"/>
  <c r="P37" i="7" s="1"/>
  <c r="O34" i="7"/>
  <c r="O37" i="7" s="1"/>
  <c r="N34" i="7"/>
  <c r="G34" i="7"/>
  <c r="L34" i="7" s="1"/>
  <c r="Q30" i="7"/>
  <c r="Q32" i="7" s="1"/>
  <c r="P30" i="7"/>
  <c r="P32" i="7" s="1"/>
  <c r="O30" i="7"/>
  <c r="O32" i="7" s="1"/>
  <c r="N30" i="7"/>
  <c r="N32" i="7" s="1"/>
  <c r="G30" i="7"/>
  <c r="L30" i="7" s="1"/>
  <c r="Q96" i="7"/>
  <c r="Q99" i="7" s="1"/>
  <c r="P96" i="7"/>
  <c r="P99" i="7" s="1"/>
  <c r="O96" i="7"/>
  <c r="O99" i="7" s="1"/>
  <c r="N96" i="7"/>
  <c r="N99" i="7" s="1"/>
  <c r="G96" i="7"/>
  <c r="L96" i="7" s="1"/>
  <c r="Q23" i="7"/>
  <c r="Q26" i="7" s="1"/>
  <c r="P23" i="7"/>
  <c r="P26" i="7" s="1"/>
  <c r="O23" i="7"/>
  <c r="O26" i="7" s="1"/>
  <c r="N23" i="7"/>
  <c r="N26" i="7" s="1"/>
  <c r="G23" i="7"/>
  <c r="L23" i="7" s="1"/>
  <c r="G119" i="7"/>
  <c r="L119" i="7" s="1"/>
  <c r="N119" i="7"/>
  <c r="N122" i="7" s="1"/>
  <c r="O119" i="7"/>
  <c r="O122" i="7" s="1"/>
  <c r="P119" i="7"/>
  <c r="P122" i="7" s="1"/>
  <c r="Q119" i="7"/>
  <c r="Q122" i="7" s="1"/>
  <c r="Q17" i="7"/>
  <c r="Q19" i="7" s="1"/>
  <c r="P17" i="7"/>
  <c r="P19" i="7" s="1"/>
  <c r="O17" i="7"/>
  <c r="O19" i="7" s="1"/>
  <c r="N17" i="7"/>
  <c r="N19" i="7" s="1"/>
  <c r="G17" i="7"/>
  <c r="L17" i="7" s="1"/>
  <c r="L5" i="9"/>
  <c r="K5" i="9"/>
  <c r="J5" i="9"/>
  <c r="I5" i="9"/>
  <c r="Q312" i="7"/>
  <c r="P312" i="7"/>
  <c r="O312" i="7"/>
  <c r="O314" i="7" s="1"/>
  <c r="N312" i="7"/>
  <c r="N314" i="7" s="1"/>
  <c r="Q308" i="7"/>
  <c r="Q310" i="7" s="1"/>
  <c r="P308" i="7"/>
  <c r="P310" i="7" s="1"/>
  <c r="O308" i="7"/>
  <c r="O310" i="7" s="1"/>
  <c r="N308" i="7"/>
  <c r="N310" i="7" s="1"/>
  <c r="G300" i="7"/>
  <c r="L300" i="7" s="1"/>
  <c r="Q304" i="7"/>
  <c r="Q306" i="7" s="1"/>
  <c r="P304" i="7"/>
  <c r="P306" i="7" s="1"/>
  <c r="O304" i="7"/>
  <c r="O306" i="7" s="1"/>
  <c r="N304" i="7"/>
  <c r="N306" i="7" s="1"/>
  <c r="Q300" i="7"/>
  <c r="Q302" i="7" s="1"/>
  <c r="P300" i="7"/>
  <c r="P302" i="7" s="1"/>
  <c r="O300" i="7"/>
  <c r="O302" i="7" s="1"/>
  <c r="N300" i="7"/>
  <c r="N302" i="7" s="1"/>
  <c r="Q296" i="7"/>
  <c r="Q298" i="7" s="1"/>
  <c r="P296" i="7"/>
  <c r="P298" i="7" s="1"/>
  <c r="O296" i="7"/>
  <c r="O298" i="7" s="1"/>
  <c r="N296" i="7"/>
  <c r="N298" i="7" s="1"/>
  <c r="Q288" i="7"/>
  <c r="Q290" i="7" s="1"/>
  <c r="P288" i="7"/>
  <c r="P290" i="7" s="1"/>
  <c r="O288" i="7"/>
  <c r="O290" i="7" s="1"/>
  <c r="N288" i="7"/>
  <c r="N290" i="7" s="1"/>
  <c r="Q226" i="7"/>
  <c r="Q228" i="7" s="1"/>
  <c r="G10" i="12"/>
  <c r="P226" i="7"/>
  <c r="P228" i="7" s="1"/>
  <c r="O226" i="7"/>
  <c r="O228" i="7" s="1"/>
  <c r="N226" i="7"/>
  <c r="N228" i="7" s="1"/>
  <c r="Q218" i="7"/>
  <c r="P218" i="7"/>
  <c r="P220" i="7" s="1"/>
  <c r="O218" i="7"/>
  <c r="O220" i="7" s="1"/>
  <c r="N218" i="7"/>
  <c r="N220" i="7" s="1"/>
  <c r="Q214" i="7"/>
  <c r="Q216" i="7" s="1"/>
  <c r="P214" i="7"/>
  <c r="P216" i="7" s="1"/>
  <c r="O214" i="7"/>
  <c r="O216" i="7" s="1"/>
  <c r="N214" i="7"/>
  <c r="N216" i="7" s="1"/>
  <c r="Q210" i="7"/>
  <c r="Q212" i="7" s="1"/>
  <c r="P210" i="7"/>
  <c r="P212" i="7" s="1"/>
  <c r="O210" i="7"/>
  <c r="O212" i="7" s="1"/>
  <c r="N210" i="7"/>
  <c r="N212" i="7" s="1"/>
  <c r="Q206" i="7"/>
  <c r="Q208" i="7" s="1"/>
  <c r="P206" i="7"/>
  <c r="P208" i="7" s="1"/>
  <c r="O206" i="7"/>
  <c r="O208" i="7" s="1"/>
  <c r="N206" i="7"/>
  <c r="N208" i="7" s="1"/>
  <c r="Q202" i="7"/>
  <c r="Q204" i="7" s="1"/>
  <c r="P202" i="7"/>
  <c r="P204" i="7" s="1"/>
  <c r="O202" i="7"/>
  <c r="O204" i="7" s="1"/>
  <c r="N202" i="7"/>
  <c r="N204" i="7" s="1"/>
  <c r="Q190" i="7"/>
  <c r="Q192" i="7" s="1"/>
  <c r="P190" i="7"/>
  <c r="P192" i="7" s="1"/>
  <c r="O190" i="7"/>
  <c r="O192" i="7" s="1"/>
  <c r="N190" i="7"/>
  <c r="N192" i="7" s="1"/>
  <c r="Q186" i="7"/>
  <c r="Q188" i="7" s="1"/>
  <c r="P186" i="7"/>
  <c r="P188" i="7" s="1"/>
  <c r="O186" i="7"/>
  <c r="O188" i="7" s="1"/>
  <c r="N186" i="7"/>
  <c r="N188" i="7" s="1"/>
  <c r="Q182" i="7"/>
  <c r="Q184" i="7" s="1"/>
  <c r="P182" i="7"/>
  <c r="P184" i="7" s="1"/>
  <c r="O182" i="7"/>
  <c r="O184" i="7" s="1"/>
  <c r="N182" i="7"/>
  <c r="N184" i="7" s="1"/>
  <c r="Q178" i="7"/>
  <c r="Q180" i="7" s="1"/>
  <c r="P178" i="7"/>
  <c r="P180" i="7" s="1"/>
  <c r="O178" i="7"/>
  <c r="O180" i="7" s="1"/>
  <c r="N178" i="7"/>
  <c r="N180" i="7" s="1"/>
  <c r="Q174" i="7"/>
  <c r="Q176" i="7" s="1"/>
  <c r="P174" i="7"/>
  <c r="P176" i="7" s="1"/>
  <c r="O174" i="7"/>
  <c r="O176" i="7" s="1"/>
  <c r="N174" i="7"/>
  <c r="N176" i="7" s="1"/>
  <c r="Q170" i="7"/>
  <c r="Q172" i="7" s="1"/>
  <c r="P170" i="7"/>
  <c r="P172" i="7" s="1"/>
  <c r="O170" i="7"/>
  <c r="O172" i="7" s="1"/>
  <c r="N170" i="7"/>
  <c r="N172" i="7" s="1"/>
  <c r="Q274" i="7"/>
  <c r="P274" i="7"/>
  <c r="P276" i="7" s="1"/>
  <c r="O274" i="7"/>
  <c r="O276" i="7" s="1"/>
  <c r="N274" i="7"/>
  <c r="N276" i="7" s="1"/>
  <c r="Q166" i="7"/>
  <c r="Q168" i="7" s="1"/>
  <c r="P166" i="7"/>
  <c r="P168" i="7" s="1"/>
  <c r="O166" i="7"/>
  <c r="O168" i="7" s="1"/>
  <c r="N166" i="7"/>
  <c r="N168" i="7" s="1"/>
  <c r="Q162" i="7"/>
  <c r="Q164" i="7" s="1"/>
  <c r="P162" i="7"/>
  <c r="P164" i="7" s="1"/>
  <c r="O162" i="7"/>
  <c r="O164" i="7" s="1"/>
  <c r="N162" i="7"/>
  <c r="N164" i="7" s="1"/>
  <c r="Q158" i="7"/>
  <c r="Q160" i="7" s="1"/>
  <c r="P158" i="7"/>
  <c r="P160" i="7" s="1"/>
  <c r="O158" i="7"/>
  <c r="O160" i="7" s="1"/>
  <c r="N158" i="7"/>
  <c r="N160" i="7" s="1"/>
  <c r="Q64" i="7"/>
  <c r="Q66" i="7" s="1"/>
  <c r="P64" i="7"/>
  <c r="P66" i="7" s="1"/>
  <c r="O64" i="7"/>
  <c r="O66" i="7" s="1"/>
  <c r="N64" i="7"/>
  <c r="N66" i="7" s="1"/>
  <c r="Q81" i="7"/>
  <c r="Q83" i="7" s="1"/>
  <c r="P81" i="7"/>
  <c r="P83" i="7" s="1"/>
  <c r="O81" i="7"/>
  <c r="O83" i="7" s="1"/>
  <c r="N81" i="7"/>
  <c r="N83" i="7" s="1"/>
  <c r="Q77" i="7"/>
  <c r="Q79" i="7" s="1"/>
  <c r="P77" i="7"/>
  <c r="P79" i="7" s="1"/>
  <c r="O77" i="7"/>
  <c r="O79" i="7" s="1"/>
  <c r="E11" i="12"/>
  <c r="N77" i="7"/>
  <c r="N79" i="7" s="1"/>
  <c r="Q86" i="7"/>
  <c r="Q88" i="7" s="1"/>
  <c r="P86" i="7"/>
  <c r="P88" i="7" s="1"/>
  <c r="O86" i="7"/>
  <c r="O88" i="7" s="1"/>
  <c r="N86" i="7"/>
  <c r="N88" i="7" s="1"/>
  <c r="Q154" i="7"/>
  <c r="Q156" i="7" s="1"/>
  <c r="P154" i="7"/>
  <c r="P156" i="7" s="1"/>
  <c r="O154" i="7"/>
  <c r="O156" i="7" s="1"/>
  <c r="N154" i="7"/>
  <c r="N156" i="7" s="1"/>
  <c r="Q150" i="7"/>
  <c r="G9" i="10" s="1"/>
  <c r="P150" i="7"/>
  <c r="P152" i="7" s="1"/>
  <c r="O150" i="7"/>
  <c r="E9" i="12" s="1"/>
  <c r="N150" i="7"/>
  <c r="N152" i="7" s="1"/>
  <c r="Q146" i="7"/>
  <c r="Q148" i="7" s="1"/>
  <c r="P146" i="7"/>
  <c r="P148" i="7" s="1"/>
  <c r="O146" i="7"/>
  <c r="O148" i="7" s="1"/>
  <c r="N146" i="7"/>
  <c r="N148" i="7" s="1"/>
  <c r="Q104" i="7"/>
  <c r="Q108" i="7" s="1"/>
  <c r="P104" i="7"/>
  <c r="P108" i="7" s="1"/>
  <c r="O104" i="7"/>
  <c r="O108" i="7" s="1"/>
  <c r="N104" i="7"/>
  <c r="N108" i="7" s="1"/>
  <c r="Q278" i="7"/>
  <c r="Q280" i="7" s="1"/>
  <c r="P278" i="7"/>
  <c r="P280" i="7" s="1"/>
  <c r="O278" i="7"/>
  <c r="O280" i="7" s="1"/>
  <c r="N278" i="7"/>
  <c r="N280" i="7" s="1"/>
  <c r="Q141" i="7"/>
  <c r="Q144" i="7" s="1"/>
  <c r="P141" i="7"/>
  <c r="P144" i="7" s="1"/>
  <c r="O141" i="7"/>
  <c r="O144" i="7" s="1"/>
  <c r="N141" i="7"/>
  <c r="N144" i="7" s="1"/>
  <c r="Q240" i="7"/>
  <c r="Q243" i="7" s="1"/>
  <c r="P240" i="7"/>
  <c r="P243" i="7" s="1"/>
  <c r="O240" i="7"/>
  <c r="O243" i="7" s="1"/>
  <c r="N240" i="7"/>
  <c r="N243" i="7" s="1"/>
  <c r="Q282" i="7"/>
  <c r="Q285" i="7" s="1"/>
  <c r="P282" i="7"/>
  <c r="P285" i="7" s="1"/>
  <c r="O282" i="7"/>
  <c r="O285" i="7" s="1"/>
  <c r="N282" i="7"/>
  <c r="N285" i="7" s="1"/>
  <c r="Q115" i="7"/>
  <c r="Q117" i="7" s="1"/>
  <c r="P115" i="7"/>
  <c r="P117" i="7" s="1"/>
  <c r="O115" i="7"/>
  <c r="O117" i="7" s="1"/>
  <c r="N115" i="7"/>
  <c r="N117" i="7" s="1"/>
  <c r="Q10" i="7"/>
  <c r="Q13" i="7" s="1"/>
  <c r="P10" i="7"/>
  <c r="P13" i="7" s="1"/>
  <c r="O10" i="7"/>
  <c r="O13" i="7" s="1"/>
  <c r="N10" i="7"/>
  <c r="N13" i="7" s="1"/>
  <c r="Q111" i="7"/>
  <c r="Q113" i="7" s="1"/>
  <c r="P111" i="7"/>
  <c r="P113" i="7" s="1"/>
  <c r="O111" i="7"/>
  <c r="O113" i="7" s="1"/>
  <c r="N111" i="7"/>
  <c r="N113" i="7" s="1"/>
  <c r="Q269" i="7"/>
  <c r="Q272" i="7" s="1"/>
  <c r="P269" i="7"/>
  <c r="P272" i="7" s="1"/>
  <c r="O269" i="7"/>
  <c r="O272" i="7" s="1"/>
  <c r="N269" i="7"/>
  <c r="N272" i="7" s="1"/>
  <c r="Q126" i="7"/>
  <c r="Q129" i="7" s="1"/>
  <c r="P126" i="7"/>
  <c r="P129" i="7" s="1"/>
  <c r="O126" i="7"/>
  <c r="O129" i="7" s="1"/>
  <c r="N126" i="7"/>
  <c r="N129" i="7" s="1"/>
  <c r="Q264" i="7"/>
  <c r="Q267" i="7" s="1"/>
  <c r="P264" i="7"/>
  <c r="P267" i="7" s="1"/>
  <c r="O264" i="7"/>
  <c r="O267" i="7" s="1"/>
  <c r="N264" i="7"/>
  <c r="N267" i="7" s="1"/>
  <c r="Q70" i="7"/>
  <c r="Q73" i="7" s="1"/>
  <c r="P70" i="7"/>
  <c r="P73" i="7" s="1"/>
  <c r="O70" i="7"/>
  <c r="O73" i="7" s="1"/>
  <c r="N70" i="7"/>
  <c r="N73" i="7" s="1"/>
  <c r="Q258" i="7"/>
  <c r="Q261" i="7" s="1"/>
  <c r="P258" i="7"/>
  <c r="P261" i="7" s="1"/>
  <c r="O258" i="7"/>
  <c r="O261" i="7" s="1"/>
  <c r="N258" i="7"/>
  <c r="N261" i="7" s="1"/>
  <c r="Q57" i="7"/>
  <c r="Q60" i="7" s="1"/>
  <c r="P57" i="7"/>
  <c r="P60" i="7" s="1"/>
  <c r="O57" i="7"/>
  <c r="O60" i="7" s="1"/>
  <c r="N57" i="7"/>
  <c r="N60" i="7" s="1"/>
  <c r="Q136" i="7"/>
  <c r="Q139" i="7" s="1"/>
  <c r="N136" i="7"/>
  <c r="N139" i="7" s="1"/>
  <c r="P136" i="7"/>
  <c r="P139" i="7" s="1"/>
  <c r="O136" i="7"/>
  <c r="O139" i="7" s="1"/>
  <c r="G253" i="7"/>
  <c r="L253" i="7" s="1"/>
  <c r="G104" i="7"/>
  <c r="L104" i="7" s="1"/>
  <c r="G240" i="7"/>
  <c r="L240" i="7" s="1"/>
  <c r="G158" i="7"/>
  <c r="L158" i="7" s="1"/>
  <c r="G136" i="7"/>
  <c r="L136" i="7" s="1"/>
  <c r="G57" i="7"/>
  <c r="L57" i="7" s="1"/>
  <c r="G70" i="7"/>
  <c r="L70" i="7" s="1"/>
  <c r="G264" i="7"/>
  <c r="L264" i="7" s="1"/>
  <c r="G126" i="7"/>
  <c r="L126" i="7" s="1"/>
  <c r="G269" i="7"/>
  <c r="L269" i="7" s="1"/>
  <c r="G111" i="7"/>
  <c r="L111" i="7" s="1"/>
  <c r="G10" i="7"/>
  <c r="G115" i="7"/>
  <c r="L115" i="7" s="1"/>
  <c r="G282" i="7"/>
  <c r="L282" i="7" s="1"/>
  <c r="G141" i="7"/>
  <c r="L141" i="7" s="1"/>
  <c r="G278" i="7"/>
  <c r="L278" i="7" s="1"/>
  <c r="G146" i="7"/>
  <c r="L146" i="7" s="1"/>
  <c r="G150" i="7"/>
  <c r="L150" i="7" s="1"/>
  <c r="G154" i="7"/>
  <c r="L154" i="7" s="1"/>
  <c r="G86" i="7"/>
  <c r="L86" i="7" s="1"/>
  <c r="G77" i="7"/>
  <c r="L77" i="7" s="1"/>
  <c r="G81" i="7"/>
  <c r="L81" i="7" s="1"/>
  <c r="G64" i="7"/>
  <c r="L64" i="7" s="1"/>
  <c r="G162" i="7"/>
  <c r="L162" i="7" s="1"/>
  <c r="G166" i="7"/>
  <c r="L166" i="7" s="1"/>
  <c r="G274" i="7"/>
  <c r="L274" i="7" s="1"/>
  <c r="G170" i="7"/>
  <c r="L170" i="7" s="1"/>
  <c r="G174" i="7"/>
  <c r="L174" i="7" s="1"/>
  <c r="G178" i="7"/>
  <c r="L178" i="7" s="1"/>
  <c r="G182" i="7"/>
  <c r="L182" i="7" s="1"/>
  <c r="G186" i="7"/>
  <c r="L186" i="7" s="1"/>
  <c r="G190" i="7"/>
  <c r="L190" i="7" s="1"/>
  <c r="G202" i="7"/>
  <c r="L202" i="7" s="1"/>
  <c r="G206" i="7"/>
  <c r="L206" i="7" s="1"/>
  <c r="G210" i="7"/>
  <c r="L210" i="7" s="1"/>
  <c r="G214" i="7"/>
  <c r="L214" i="7" s="1"/>
  <c r="G218" i="7"/>
  <c r="L218" i="7" s="1"/>
  <c r="G226" i="7"/>
  <c r="L226" i="7" s="1"/>
  <c r="G288" i="7"/>
  <c r="L288" i="7" s="1"/>
  <c r="G292" i="7"/>
  <c r="L292" i="7" s="1"/>
  <c r="G296" i="7"/>
  <c r="L296" i="7" s="1"/>
  <c r="G304" i="7"/>
  <c r="L304" i="7" s="1"/>
  <c r="G308" i="7"/>
  <c r="L308" i="7" s="1"/>
  <c r="G312" i="7"/>
  <c r="L312" i="7" s="1"/>
  <c r="H55" i="6"/>
  <c r="I14" i="4" s="1"/>
  <c r="H54" i="6"/>
  <c r="H14" i="4" s="1"/>
  <c r="H53" i="6"/>
  <c r="G14" i="4" s="1"/>
  <c r="H52" i="6"/>
  <c r="F14" i="4" s="1"/>
  <c r="H45" i="5"/>
  <c r="I13" i="4" s="1"/>
  <c r="H44" i="5"/>
  <c r="H13" i="4" s="1"/>
  <c r="H43" i="5"/>
  <c r="G13" i="4" s="1"/>
  <c r="H42" i="5"/>
  <c r="F13" i="4" s="1"/>
  <c r="H133" i="1"/>
  <c r="I15" i="4" s="1"/>
  <c r="H132" i="1"/>
  <c r="H15" i="4" s="1"/>
  <c r="H131" i="1"/>
  <c r="G15" i="4" s="1"/>
  <c r="H130" i="1"/>
  <c r="F15" i="4" s="1"/>
  <c r="G119" i="1"/>
  <c r="G114" i="1"/>
  <c r="G109" i="1"/>
  <c r="G104" i="1"/>
  <c r="G6" i="1"/>
  <c r="G19" i="1"/>
  <c r="G24" i="1"/>
  <c r="G29" i="1"/>
  <c r="G34" i="1"/>
  <c r="G39" i="1"/>
  <c r="G44" i="1"/>
  <c r="G49" i="1"/>
  <c r="G54" i="1"/>
  <c r="G59" i="1"/>
  <c r="G64" i="1"/>
  <c r="G69" i="1"/>
  <c r="G74" i="1"/>
  <c r="G79" i="1"/>
  <c r="G84" i="1"/>
  <c r="G89" i="1"/>
  <c r="G94" i="1"/>
  <c r="G99" i="1"/>
  <c r="G124" i="1"/>
  <c r="H80" i="2"/>
  <c r="I16" i="4" s="1"/>
  <c r="H79" i="2"/>
  <c r="H16" i="4" s="1"/>
  <c r="H78" i="2"/>
  <c r="G16" i="4" s="1"/>
  <c r="H77" i="2"/>
  <c r="F16" i="4" s="1"/>
  <c r="G66" i="2"/>
  <c r="H75" i="3"/>
  <c r="I17" i="4" s="1"/>
  <c r="H74" i="3"/>
  <c r="H17" i="4" s="1"/>
  <c r="H73" i="3"/>
  <c r="G17" i="4" s="1"/>
  <c r="H72" i="3"/>
  <c r="F17" i="4" s="1"/>
  <c r="G61" i="3"/>
  <c r="G6" i="6"/>
  <c r="G11" i="6"/>
  <c r="G16" i="6"/>
  <c r="G21" i="6"/>
  <c r="G26" i="6"/>
  <c r="G31" i="6"/>
  <c r="G36" i="6"/>
  <c r="G41" i="6"/>
  <c r="G46" i="6"/>
  <c r="G6" i="5"/>
  <c r="G11" i="5"/>
  <c r="G16" i="5"/>
  <c r="G21" i="5"/>
  <c r="G26" i="5"/>
  <c r="G31" i="5"/>
  <c r="G36" i="5"/>
  <c r="G36" i="3"/>
  <c r="G6" i="3"/>
  <c r="G11" i="3"/>
  <c r="G16" i="3"/>
  <c r="G21" i="3"/>
  <c r="G26" i="3"/>
  <c r="G31" i="3"/>
  <c r="G41" i="3"/>
  <c r="G46" i="3"/>
  <c r="G51" i="3"/>
  <c r="G56" i="3"/>
  <c r="G66" i="3"/>
  <c r="G11" i="2"/>
  <c r="G6" i="2"/>
  <c r="G71" i="2"/>
  <c r="G61" i="2"/>
  <c r="G56" i="2"/>
  <c r="G51" i="2"/>
  <c r="G46" i="2"/>
  <c r="G41" i="2"/>
  <c r="G36" i="2"/>
  <c r="G31" i="2"/>
  <c r="G26" i="2"/>
  <c r="G16" i="2"/>
  <c r="G21" i="2"/>
  <c r="D11" i="10"/>
  <c r="F11" i="11"/>
  <c r="G8" i="10"/>
  <c r="D10" i="11"/>
  <c r="F11" i="12"/>
  <c r="G8" i="11"/>
  <c r="F8" i="8"/>
  <c r="K5" i="8" s="1"/>
  <c r="D8" i="12"/>
  <c r="D8" i="8"/>
  <c r="I5" i="8" s="1"/>
  <c r="E8" i="11"/>
  <c r="F8" i="11"/>
  <c r="E10" i="12"/>
  <c r="E10" i="11"/>
  <c r="G10" i="11"/>
  <c r="G8" i="8"/>
  <c r="L5" i="8" s="1"/>
  <c r="E11" i="11"/>
  <c r="E11" i="10"/>
  <c r="G8" i="12"/>
  <c r="F10" i="10"/>
  <c r="E10" i="10"/>
  <c r="G11" i="12"/>
  <c r="G10" i="10"/>
  <c r="G11" i="11"/>
  <c r="F8" i="10"/>
  <c r="E8" i="8"/>
  <c r="J5" i="8" s="1"/>
  <c r="E8" i="10"/>
  <c r="D11" i="11"/>
  <c r="F10" i="11"/>
  <c r="D8" i="11"/>
  <c r="F8" i="12"/>
  <c r="D10" i="12"/>
  <c r="D10" i="10"/>
  <c r="D11" i="12"/>
  <c r="D8" i="10"/>
  <c r="E8" i="12"/>
  <c r="F11" i="10"/>
  <c r="L40" i="7" l="1"/>
  <c r="G316" i="7"/>
  <c r="L10" i="7"/>
  <c r="E9" i="11"/>
  <c r="J5" i="11" s="1"/>
  <c r="Q49" i="7"/>
  <c r="E9" i="10"/>
  <c r="J5" i="10" s="1"/>
  <c r="P27" i="7"/>
  <c r="O49" i="7"/>
  <c r="L5" i="10"/>
  <c r="F9" i="12"/>
  <c r="K5" i="12" s="1"/>
  <c r="D9" i="11"/>
  <c r="I5" i="11" s="1"/>
  <c r="O152" i="7"/>
  <c r="Q152" i="7"/>
  <c r="Q27" i="7"/>
  <c r="F9" i="10"/>
  <c r="K5" i="10" s="1"/>
  <c r="F9" i="11"/>
  <c r="K5" i="11" s="1"/>
  <c r="D9" i="10"/>
  <c r="I5" i="10" s="1"/>
  <c r="D9" i="12"/>
  <c r="I5" i="12" s="1"/>
  <c r="O27" i="7"/>
  <c r="P49" i="7"/>
  <c r="J5" i="12"/>
  <c r="G76" i="2"/>
  <c r="H83" i="2" s="1"/>
  <c r="G41" i="5"/>
  <c r="H46" i="5" s="1"/>
  <c r="G51" i="6"/>
  <c r="H56" i="6" s="1"/>
  <c r="G18" i="4"/>
  <c r="G129" i="1"/>
  <c r="H136" i="1" s="1"/>
  <c r="J14" i="4"/>
  <c r="G71" i="3"/>
  <c r="H76" i="3" s="1"/>
  <c r="J16" i="4"/>
  <c r="J15" i="4"/>
  <c r="H18" i="4"/>
  <c r="J17" i="4"/>
  <c r="J13" i="4"/>
  <c r="F18" i="4"/>
  <c r="I18" i="4"/>
  <c r="G9" i="12"/>
  <c r="L5" i="12" s="1"/>
  <c r="G9" i="11"/>
  <c r="L5" i="11" s="1"/>
  <c r="L316" i="7" l="1"/>
  <c r="J18" i="4"/>
</calcChain>
</file>

<file path=xl/sharedStrings.xml><?xml version="1.0" encoding="utf-8"?>
<sst xmlns="http://schemas.openxmlformats.org/spreadsheetml/2006/main" count="2623" uniqueCount="691">
  <si>
    <t>показник якості, питома вага витрат на придбання акустичного обладнання у комплекті у поточному році до запланованих, %</t>
  </si>
  <si>
    <t>показник ефективності, середні витрати на обслуговування одного кіоску, тис.грн.</t>
  </si>
  <si>
    <t>показник якості, питома вага витрат на обслуговування кіосків у поточному році до запланованих, %</t>
  </si>
  <si>
    <t>показник якості, питома вага витрат на придбання та монтаж засобів відеофіксації у поточному році до запланованих, %</t>
  </si>
  <si>
    <t>показник якості, питома вага витрат на придбання сенсорного обладнання у поточному році до запланованих, %</t>
  </si>
  <si>
    <t>показник якості, питома вага витрат на придбання  обладнання для оснащення спеціальної техніки у поточному році до запланованих, %</t>
  </si>
  <si>
    <t>показник якості, питома вага витрат на оренду серверного обладнання у поточному році до запланованих, %</t>
  </si>
  <si>
    <t>показник якості, рівень готовності об'єкта, %</t>
  </si>
  <si>
    <t>показник ефективності, середні витрати на придбання одного пристрою передачі та обміну даних за типами/обслуговування однієї платформи, тис. грн</t>
  </si>
  <si>
    <t>показник якості, питома вага витрат придбання одного пристрою передачі та обміну даних за типами/обслуговування однієї платформи у поточному році до запланованих, %</t>
  </si>
  <si>
    <t>показник якості, питома вага витрат на створення об'єктів мережі доступу у поточному році до запланованих, %</t>
  </si>
  <si>
    <t>показник ефективності, середні витрати на модернізацію одного об'єкту локально-обчислювальних мереж, тис.грн.</t>
  </si>
  <si>
    <t>показник якості, питома вага витрат на модернізацію об'єктів локально-обчислювальних мереж у поточному році до запланованих, %</t>
  </si>
  <si>
    <t>показник ефективності, середні витрати на створення та супроводження системи в одному районі міста, тис.грн.</t>
  </si>
  <si>
    <t>показник якості, питома вага витрат на створення та супроводження системи в 10 районах міста у поточному році до запланованих, %</t>
  </si>
  <si>
    <t>показник якості, питома вага витрат на створення системи у поточному році до запланованих, %</t>
  </si>
  <si>
    <t>показник ефективності, середні витрати на один напрямок, тис.грн.</t>
  </si>
  <si>
    <t>показник якості, питома вага витрат напрямків мережевої інфраструктури у поточному році до запланованих, %</t>
  </si>
  <si>
    <t>показник якості, питома вага витрат на розвиток кабельного телебачення в 10 районах міста, %</t>
  </si>
  <si>
    <t>показник якості, питома вага витрат на придбання примірників програмного забезпечення у поточному році до запланованих, %</t>
  </si>
  <si>
    <t>показник якості, питома вага витрат на придбання техніки у поточному році до запланованих, %</t>
  </si>
  <si>
    <t>показник якості, питома вага витрат на придбання антивірусного програмного забезпечення у поточному році до запланованих, %</t>
  </si>
  <si>
    <t>показник якості, питома вага витрат на придбання програмних продуктів у поточному році до запланованих, %</t>
  </si>
  <si>
    <t>показник продукту (кількість центрів)</t>
  </si>
  <si>
    <t>показник якості, рівень готовності центру, %</t>
  </si>
  <si>
    <t>показник продукту (кількість КСЗІ)</t>
  </si>
  <si>
    <t>показник якості, питома вага витрат на створення та проведення державної експертизи КСЗІ у поточному році до запланованих, %</t>
  </si>
  <si>
    <t>показник якості, питома вага витрат на створення КСЗІ у поточному році до запланованих, %</t>
  </si>
  <si>
    <t>показник якості, питома вага витрат на обслуговування КСЗІ у поточному році до запланованих, %</t>
  </si>
  <si>
    <t>показник продукту (кількість об'єктів інформаційної діяльності, на яких створюється комплекс технічного захисту)</t>
  </si>
  <si>
    <t>показник якості, питома вага витрат на створення комплексів технічного захисту на об'єктах інформаційної діяльності, %</t>
  </si>
  <si>
    <t>показник ефективності, середні витрати на обслуговування одного комплексу технічного захисту на одному об'єкті інформаційної діяльності, тис.грн.</t>
  </si>
  <si>
    <t>показник якості, питома вага витрат на обслуговуванння комплексів технічного захисту на об'єктах інформаційної діяльності, %</t>
  </si>
  <si>
    <t>показник продукту (кількість працівників)</t>
  </si>
  <si>
    <t>показник ефективності, середні витрати на одного працівника, тис.грн.</t>
  </si>
  <si>
    <t>показник якості, питома вага витрат на підвищення кваліфікації працівників у поточному році до запланованих, %</t>
  </si>
  <si>
    <t>СЕКТОР 1.1. ПРОМИСЛОВІСТЬ ТА РОЗВИТОК ПІДПРИЄМНИЦТВА</t>
  </si>
  <si>
    <t>1. Підвищення доступності та якості послуг міських органів влади для бізнесу</t>
  </si>
  <si>
    <t>СЕКТОР 1.5. ТУРИЗМ</t>
  </si>
  <si>
    <t>Очікуваний результат (показники/ роки)</t>
  </si>
  <si>
    <t>СЕКТОР 2.1. ЖИТЛОВО-КОМУНАЛЬНЕ ГОСПОДАРСТВО</t>
  </si>
  <si>
    <t>СЕКТОР 2.2. ТРАНСПОРТ ТА МІСЬКА МОБІЛЬНІСТЬ</t>
  </si>
  <si>
    <t>5.</t>
  </si>
  <si>
    <t>6.</t>
  </si>
  <si>
    <t>7.</t>
  </si>
  <si>
    <t>8.</t>
  </si>
  <si>
    <t>Ціль: Збільшення тривалості та покращення комфорту перебування туристів</t>
  </si>
  <si>
    <t>Ціль: Покращення якості сервісу та вдосконалення системи самоврядного контролю в сфері житлово-комунальних послуг</t>
  </si>
  <si>
    <t>Ціль: Впровадження принципів сталої міської мобільності</t>
  </si>
  <si>
    <t>Ціль: Підвищення безпеки дорожнього руху</t>
  </si>
  <si>
    <t>Ціль: Підвищення ефективності управління транспортною системою міста</t>
  </si>
  <si>
    <t>СЕКТОР 2.4. ОХОРОНА ЗДОРОВ‘Я ТА ЗДОРОВИЙ СПОСІБ ЖИТТЯ</t>
  </si>
  <si>
    <t>Ціль: Забезпечення якісної та доступної медицини в м. Києві</t>
  </si>
  <si>
    <t>9.</t>
  </si>
  <si>
    <t>СЕКТОР 2.5. ЕКОПОЛІТИКА ТА ОХОРОНА ДОВКІЛЛЯ</t>
  </si>
  <si>
    <t>Ціль: Забезпечення екологічної безпеки в столиці та зниження негативного впливу на довкілля</t>
  </si>
  <si>
    <t>10.</t>
  </si>
  <si>
    <t>СЕКТОР 2.8. ОСВІТА</t>
  </si>
  <si>
    <t>Ціль: Підвищення рівня забезпеченості освітньою інфраструктурою та її оновлення у відповідності до вимог часу</t>
  </si>
  <si>
    <t>11.</t>
  </si>
  <si>
    <t>СЕКТОР 2.9. БЕЗПЕКА ТА ЦИВІЛЬНИЙ ЗАХИСТ</t>
  </si>
  <si>
    <t>Ціль: Зниження рівня злочинності</t>
  </si>
  <si>
    <t>Ціль: Забезпечення цивільного захисту населення</t>
  </si>
  <si>
    <t>14.</t>
  </si>
  <si>
    <t xml:space="preserve">Розвиток міської платформи управління даними та сервісами. </t>
  </si>
  <si>
    <t xml:space="preserve">Створення, впровадження та модернізаця міських реєстрів </t>
  </si>
  <si>
    <t xml:space="preserve">Буде забезпечено ведення всієї інформації централізовано в єдиних централізованих реєстрах даних. Закупівля ліцензій та впровадження. Реєстри:
-  муніципальний реєстр м. Києва (реєстр дітей м. Києва, реєстр вчителів, лікарів, пацієнтів, інвалідів тощо). Модернізація в  частині створення нового фукнціоналу для забезпечення роботи відповідальних структурних підрозділів та в частині інтеграції з іншими системами, базами даних:
- Сервіс консолідації пільговиків
- Сервіс консолідації адрес
- реєстр новонароджених та померлих
- реєстр територіальної громади м. Києва
- реєстр домашніх тварин
- реєстр інклюзивних послуг та інші.
</t>
  </si>
  <si>
    <t>Створення платформи електронна медицина</t>
  </si>
  <si>
    <t>Модернізація та супровід інформаційно-телекомунікаційних систем єдиного інформаційного простору територіальної громади міста Києва та системи  "Електронний архів міста Києва"</t>
  </si>
  <si>
    <t>Створення, модернізація інформаційно-телекомунікаційних систем/підсистем, сервісів  єдиного освітнього простору м. Києва</t>
  </si>
  <si>
    <t>Модернізація внутрішнього корпоративного інформаційного порталу та системи управління проектами</t>
  </si>
  <si>
    <t>Створення резервного дата-центру на території КП ГІОЦ</t>
  </si>
  <si>
    <t>Враховуючи складний соціально-політичний стан у країні та місті Києві,
підвищення рівня кібер-загроз та терористичних загроз для критичної ІТ-
інфраструктури міста, необхідно створення резервного дата центру.
Для забезпечення безперервності бізнес-процесів, підвищення їх
ефективності, а також забезпечення відмовостійкості та працездатності
інформаційно-аналітичних систем та сервісів уже існуючих та тих, які були
розроблені і впроваджені в експлуатацію відповідно до рішення Київської
міської ради від 2 липня 2015 р. №654/1518 «Про затвердження Комплексної
міської цільової програми «Електронна столиця» на 2015-2018 роки»
Буде спроектовано та подудовано приміщення, створенно систему пожаротушіння підведено електрику,  закуплено аппаратні ресурсі та системне програмне забезпечення.</t>
  </si>
  <si>
    <t xml:space="preserve">Супровід, впровадження та підтримка створених інформаційно-комунікаційних систем, платформ, веб-порталів та сервісів. </t>
  </si>
  <si>
    <t>Супровід, впровадження та підтримка створених інформаційно-комунікаційних систем, платфом, веб-порталів та сервісівм. Києва. Більш ніж 40 систем, сервісів, реєстрів тощо.  Закупівля ліцензованого програмного забепечення для моніторингу, забезпечення підтримки та відмовостійкості систем. Заробітна плата працівників ГІОЦ, відповідальних за аналіз працездатності, контроль моніторингу,   взаємодію зі структурними підрозділами в частині створених та створення нових інформаційно-комунікаційні систем, платфом, веб-порталів та сервісів.  В тому числі Закупівля аппаратного забезпечення та робочих станцій.</t>
  </si>
  <si>
    <t xml:space="preserve"> Розвиток корпоративної шини для взаємодії електронних сервісів, веб порталів, систем та платформ.</t>
  </si>
  <si>
    <t>Модернізація та налаштування програмного забезпечення корпоративної шини, включаючи підтримку синхронного та асинхронного виклику сервісів, реалізацію транзакційної моделі, обробку та перетворення повідомлень, статичну та алгоритмічну маршрутизацію повідомлень.  Інтеграція з існуючими API міста. Модернізація API для зовнішніх сервісів, систем та баз даних. Забезпечення можливості інтеграції з державними реєстрами.</t>
  </si>
  <si>
    <t xml:space="preserve">Розивток програмно-апаратного комплексу диспетчеризації в житлово-комунальному господарстві  </t>
  </si>
  <si>
    <t>Департамент внутрішнього фінансового контролю та аудиту</t>
  </si>
  <si>
    <t xml:space="preserve">Розвиток програмно-апаратного комплексу диспетчеризації в житлово-комунальному господарстві, який забезпечить автоматизований та централізований прийом дзвінків.
Використання багатоканальних телефонних ліній та відокремлених ліній на різні випадки (аварійна ситуація, звичайне звернення тощо). 
Можливість керування ліфтами будинків, регулювати освітлення у під’їздах будинків.
Прийом та реєстрація усіх звернень мешканців міста за телефоном чи електронними засобами оповіщення.
Контроль за виконанням звернень громадян працівниками житлово-комунальних служб. 
Здатність до формування та актуалізації бази даних мешканців з метою оптимізації обробки телефонних дзвінків. 
Впровадження програмно-апаратного комплексу. Закупівля ліцензій.
</t>
  </si>
  <si>
    <t>Створення автоматизованої системи управління единою міською абонентською службою та роботою з дебіторською заборгованістю.</t>
  </si>
  <si>
    <t xml:space="preserve">Ефективність роботи полягає в наступному:
- вирішення питань по всім категоріям послуг в одному місці;
- єдиний стандарт обслуговування та якості
- територіальність обслуговування та крокова досяжність точок обслуговування в будь-якому районі міста
-  збільшення кількості обслуговуваних споживачів (фізичних осіб, юридичних осіб; окремо розташовані будинки та споруди
-  скорочення часу на оформлення документації;
-  зменшення числа можливих людських помилок
</t>
  </si>
  <si>
    <t>Розвиток системи дистанційного начання</t>
  </si>
  <si>
    <t xml:space="preserve">Розвиток та Впровадження програмного забезпечення для організації дистанційного  навчального процесу та контролю за навчанням. Можливість організації навчального процесу без прив’язки до фактичного місця перебування користувачів структурних підрозділів виконавчого органу Київської міської ради (Київської міської державної адміністрації) та часу проведення занять. 
Можливість максимальної індивідуалізації навчального процесу залежно від рівня підготовки користувачів. 
Забезпечення доступу до сховищ навчальних матеріалів в будь-який зручний для користувачів час. 
Можливість незалежної оцінки рівня підготовки користувачів за рахунок впровадження автоматичних тестів.
</t>
  </si>
  <si>
    <t xml:space="preserve">Виконавчий орган Київської міської ради (Київська міська державна адміністрація)
Департамент суспільних комунікацій. Лист №059-2122 від 23.07.2018 р.
</t>
  </si>
  <si>
    <t xml:space="preserve"> Апарат виконавчого органу Київської міської ради (Київської міської державної адміністрації). Лист №040-884 від 18.07.2018 р.</t>
  </si>
  <si>
    <t>ДІКТ</t>
  </si>
  <si>
    <t>АПАРАТ</t>
  </si>
  <si>
    <t>ГІОЦ</t>
  </si>
  <si>
    <t>ІНФОРМАТИКА</t>
  </si>
  <si>
    <t>КТС</t>
  </si>
  <si>
    <t>Виконавець</t>
  </si>
  <si>
    <t>Роки</t>
  </si>
  <si>
    <t>РАЗОМ</t>
  </si>
  <si>
    <t>Побудова системи керування універсальним та бездротовим доступом</t>
  </si>
  <si>
    <t>монтаж та налагодження системи управління, пристроїв контролерів, системи моніторингу та аудиту</t>
  </si>
  <si>
    <t>Придбання ліцензійного програмного забезпечення</t>
  </si>
  <si>
    <t>Придбання ліцензійного програмного забезпечення Microsoft та інші. Забезпечення потреб структурних підрозділів КМР КМДА відповідно до ії запитів</t>
  </si>
  <si>
    <t>Придбання компютерної техніки та оргтехніки</t>
  </si>
  <si>
    <t>Придбання АРМ та БФП для забезпечення всіх структурних підрозділів КМР КМДА компютерною технікою та оргтехнікою відповідно до їх запитів</t>
  </si>
  <si>
    <t>Побудова системи уравління підключеннями та гнучкий контроль доступу для бездротових та кабельних пристроїв користувачів</t>
  </si>
  <si>
    <t>Придбання та налаштування програмного комплексу для контролю доступу бездротових підключень до мережевої інфраструктури КМДА</t>
  </si>
  <si>
    <t>Департамент інформаційно-комунікаційних технологій</t>
  </si>
  <si>
    <t>Апарат ВО КМР (КМДА)</t>
  </si>
  <si>
    <t xml:space="preserve">Проведення інформаційно-консультаційних заходів щодо реалізації міських проектів у сфері інформаційно-комунікаційних технологій та е-сервісів, популяризація та навчання користуванню е- сервісами  </t>
  </si>
  <si>
    <t>Організація та проведення заходів із популяризації створених міських інформаційних сервісів; комунікація в соціальних медіа, контакти із засобами масової інформації, представлення інформації для широкого загалу на офіційних веб-сайтах; підготовка матеріалів для опублікування; організація та проведення тематичних заходів (робочі зустрічі, круглі столи, навчальні програми тощо); організація та проведення щорічного Форуму Київ Смарт Сіті.</t>
  </si>
  <si>
    <t>Створення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</si>
  <si>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Забезпечення цілісності та конфіденційності інформації з обмеженим доступом. Виявлення та закриття можливих каналів витоку інформації. Розроблення організаційно-розпорядчих документів. Впровадження захищеної технології оброблення інформації з обмеженим доступом. Створення або переатестація трьох АС класу "1" щорічно, у тому числі: розробка технічного завдання на АС класу "1" та погодження його із Держспецзв'язком України; розробка робочо-конструкторської документації на КСЗІ; закупівля АС класу "1" та КЗЗ; здійснення заходів із впровадження КСЗІ на ОІД; пусконалагоджувальні роботи та дослідницька експлуатація КСЗІ</t>
  </si>
  <si>
    <t>Проведення державної експертизи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</si>
  <si>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Державна експертиза створених комплексних систем захисту інформації в 15-ти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у тому числі: 2015 рік - 10 АС класу "1" та 2016 рік - п'ять АС класу "1"</t>
  </si>
  <si>
    <t>Обслуговування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</si>
  <si>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Щорічне проведення чергового інструментального контролю витоку інформації за рахунок побічних електромагнітних випромінювань та наводок в 32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Отримання паспорта на АС</t>
  </si>
  <si>
    <t>Забезпечення антивірусного захисту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та супроводження системи</t>
  </si>
  <si>
    <t>Щорічне забезпечення антивірусного захисту інформації, що обробляється в 32 автоматизованих системах класу "1", від несанкціонованої модифікації, перетворення, редагування або знищення</t>
  </si>
  <si>
    <t>Створення та атестація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в яких циркулює інформація з обмеженим доступом</t>
  </si>
  <si>
    <t>Забезпечення захисту інформації від витоку за рахунок акустичних каналів, яка обговорюється в категорійних приміщеннях (кабінети керівництва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режимно-секретних підрозділів). Створення та атестація КТЗ на 16 ОІД. Розроблення робочо-конструкторської документації. Закупівля матеріалів для монтажу КЗЗ. Закупівля КЗЗ для ОІД. Монтаж обладнання КЗЗ. Проведення вимірювань ОІД. Виготовлення паспорта на експлуатацію КТЗ</t>
  </si>
  <si>
    <t>Обслуговування створених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</si>
  <si>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Переатестація КТЗ у приміщеннях Київської міської ради, виконавчого органу Київської міської ради (Київської міської державної адміністрації), кабінетах голів районних в місті Києві державних адміністрацій та режимно-секретних підрозділах. Проведення вимірювань у приміщеннях виконавчого органу Київської міської ради (Київської міської державної адміністрації) та інших ОІД</t>
  </si>
  <si>
    <t>Розгортання регіонального вузла та абонентських пунктів Спеціальної інформаційно-телекомунікаційної мережі Національної системи конфіденційного зв'язку</t>
  </si>
  <si>
    <t>Підвищення кваліфікації працівників, які відповідають за захист інформації на об'єктах інформаційної діяльності, в інформаційно-телекомунікаційних (автоматизованих) системах</t>
  </si>
  <si>
    <t>Створення автоматизованих систем класу "1" 4 категорії, їх модернізація та підтримка функціонування у структурних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</si>
  <si>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Створення 14 автоматизованих систем класу "1" 4 категорії у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адміністрацій для оброблення службової інформації. Створення комплексних систем захисту інформації в автоматизованих системах класу "1" 4 категорії. Проведення робіт із  модернізації та підтримки функціонування автоматизованих систем класу "1" 4 категорії</t>
  </si>
  <si>
    <t>Створення системи виявлення та протидії невідомим кіберзагрозам, її технічне обслуговуванння та сервісна підтримка.</t>
  </si>
  <si>
    <t>Створення системи захисту баз даних інформаційних систем, її технічне обслуговуванння та сервісна підтримка.</t>
  </si>
  <si>
    <t>Створення системи захисту веб додатків інформаційних систем, її технічне обслуговуванння та сервісна підтримка.</t>
  </si>
  <si>
    <t>Створення та впровадження операційного центру кібербезпеки, його технічне обслуговування та сервістна підтримка</t>
  </si>
  <si>
    <t>Департамент інформаційно-комунікаційних технологій/СКП Київтелесервіс</t>
  </si>
  <si>
    <t>Закупівля близько 4500 ліцензій для використання програмного забезпечення виявлення та протидії невідомим кіберзагрозам на автоматизованих робочих місцях користувачів та серверах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або передані до сфери управління виконавчого органу Київської міської ради (Київської міської державної адміністрації) . Технічне обслуговуванння та сервісна підтримка.</t>
  </si>
  <si>
    <t>Закупівля програмно-технічного комплексу захисту баз даних, які використовуються в інформаційно-телекомунікаційних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або передані до сфери управління виконавчого органу Київської міської ради (Київської міської державної адміністрації), його технічне розширення, технічне обслуговуванння та сервісна підтримка.</t>
  </si>
  <si>
    <t>Закупівля програмно-технічного комплексу захисту веб додатків, які використовуються в інформаційно-телекомунікаційних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або передані до сфери управління виконавчого органу Київської міської ради (Київської міської державної адміністрації),  його технічне розширення, технічне обслуговуванння та сервісна підтримка.</t>
  </si>
  <si>
    <t>Закупівля прорамного забезпечення, технічних, програмно-технічних засобів для сворення та впровадження операційного центру кібербезпеки, розроблення організаційної та регламентаційної документації щодо організації діяльності операційного центру кібербезпеки, навчання персоналу, технічне обслуговуванння та сервісна підтримка технічних, програмно-технічних засобів.</t>
  </si>
  <si>
    <t>Модернізація та супроводження агрегаторів на основі відкритих сервісів Google</t>
  </si>
  <si>
    <t>Супроводження, модернізація  та технічна підтримка функціонування всіх систем функціонування апаратно-програмного комплексу міського дата-центру, каналів зв'язку(основних та резервних), систем пожежогасіння, вентиляції, кондиціонування, опалення, ремонт, тощо для забезпечення стабільної роботи, у тому числі виплата заробітної плати працівникам КП «Інформатика», задіяним у супроводі та технічній підтримці центру обробки даних (міського дата центру) та ситуаційного центру, оренда додаткового приміщення.</t>
  </si>
  <si>
    <t>Створення та супровід системи «Програмно-апаратний комплекс Єдиного диспетчерського центру моніторингу роботи транспорту та збору інформації»</t>
  </si>
  <si>
    <t>Створення та супровід системи «Програмно-апаратний  комплекс управління та контролю мережами зовнішнього освітлення міста Києва»</t>
  </si>
  <si>
    <t>Створення та супровід мережі інтернету речей</t>
  </si>
  <si>
    <t>Закупівля додаткового спеціального обладнання  та програмного забезпечення з метою уніфікації всього функціоналу комплексної системи відеоспостереження та систем ЦОДу. Масштабування функціоналу аналітичного комплексу, систематизація та об'єднання всіх наявних аналітичних функцій для створення єдиного інструменту керування програмно-апаратним комплексом. Забезпечення аналітичними функціями  сторонніх камер. Збільшення каналів аналітики до 20 000.</t>
  </si>
  <si>
    <t>Створення, дооснащення та супровід системи оповіщення населення та комунальних служб в разі надзвичайних ситуацій, та оснащення місць встановлення комплексної міської системи відеоспостереження, техногенних об’єктів підвищеної небезпеки та інших місць скупчення населення зовнішніми датчиками-сенсорами. Стеження за станом різних ділянок ЖКГ і ефективне реагування на збій в окремих частинах. Прогнозування потенційних проблем на основі аналізу, зібраних з датчиків даних: сейсмодатчик, газоаналізатор, радіації, гідродатчик, температурний датчик та інше.</t>
  </si>
  <si>
    <t>Умова: Залучення громадян до процесів формування, реалізації та контролю міської політики</t>
  </si>
  <si>
    <t>15.</t>
  </si>
  <si>
    <t>17.</t>
  </si>
  <si>
    <t>Умова: Реалізація концепції Kyiv Smart City</t>
  </si>
  <si>
    <t>18.</t>
  </si>
  <si>
    <t>Умова: Підвищення ефективності та прозорості роботи міських органів влади і служб</t>
  </si>
  <si>
    <t>20.</t>
  </si>
  <si>
    <t>21.</t>
  </si>
  <si>
    <t>22.</t>
  </si>
  <si>
    <t>04. РЕАЛІЗАЦІЯ СТРАТЕГІЇ РОЗВИТКУ МІСТА КИЄВА ДО 2025 РОКУ</t>
  </si>
  <si>
    <t>2019-2021</t>
  </si>
  <si>
    <t>2019-2020</t>
  </si>
  <si>
    <t>показник затрат, тис. грн</t>
  </si>
  <si>
    <t>Показники</t>
  </si>
  <si>
    <t>Рез показники</t>
  </si>
  <si>
    <t>Х</t>
  </si>
  <si>
    <t>Очікувані результативні показники Комплексної міської цільової програми "Електронна столиця" на 2019 - 2022 роки</t>
  </si>
  <si>
    <t>Одиниця виміру</t>
  </si>
  <si>
    <t>Витрат</t>
  </si>
  <si>
    <t>Обсяг ресурсів, усього</t>
  </si>
  <si>
    <t>тис. грн</t>
  </si>
  <si>
    <t>у тому числі:</t>
  </si>
  <si>
    <t>1.1.</t>
  </si>
  <si>
    <t>1.2.</t>
  </si>
  <si>
    <t xml:space="preserve">Витрати на розвиток мережевої інфраструктури, системи міського корпоративного зв'язку </t>
  </si>
  <si>
    <t>1.3.</t>
  </si>
  <si>
    <t>Витарти на придбання комп'ютерної техніки, серверного обладнання, ліцензійного та антивірусного програмного забезпечення</t>
  </si>
  <si>
    <t>1.4.</t>
  </si>
  <si>
    <t>Витарти на забезпечення захисту інформації, що становить державну таємницю на об'єктах інформаційної діяльності</t>
  </si>
  <si>
    <t>1.5.</t>
  </si>
  <si>
    <t>Витрати на створення операційного центру кібербезпеки, створення автоматизованих систем обробки інформації з обмеженим доступом</t>
  </si>
  <si>
    <t>1.6.</t>
  </si>
  <si>
    <t>Витрати на обслуговування центру обробки даних (міського дата центру), оренду дата-центрів</t>
  </si>
  <si>
    <t>1.7.</t>
  </si>
  <si>
    <t>Витрати на створення ситуаційного центру  протидії загрозам у м.Києві</t>
  </si>
  <si>
    <t>1.8.</t>
  </si>
  <si>
    <t>Витрати на створення та розвиток інфраструктурних проектів</t>
  </si>
  <si>
    <t>1.9.</t>
  </si>
  <si>
    <t>Витрати на розвиток та технічне супроводження комплексної системи відеоспостереження</t>
  </si>
  <si>
    <t>1.10.</t>
  </si>
  <si>
    <t>Витрати на придбання програмно-технічних комплексів, програмно-апаратних комплексів тощо, для реалізації міських завдань</t>
  </si>
  <si>
    <t>Продукту</t>
  </si>
  <si>
    <t>2.1.</t>
  </si>
  <si>
    <t xml:space="preserve">Кількість інформаційно-телекомунікаційних систем, платформ, веб-порталів та сервісів (створення, розвиток та технічне супроводження)  </t>
  </si>
  <si>
    <t>од.</t>
  </si>
  <si>
    <t>2.2.</t>
  </si>
  <si>
    <t>Кількість об'єктів підключених до сервісної мережевої інфраструктури</t>
  </si>
  <si>
    <t>2.3.</t>
  </si>
  <si>
    <t>Кількість точок доступу</t>
  </si>
  <si>
    <t>2.4.</t>
  </si>
  <si>
    <t>Кількість одиниць комп'ютерної та орг. техніки</t>
  </si>
  <si>
    <t>2.5.</t>
  </si>
  <si>
    <t>Кількість примірників антивірусного програмного забезпечення</t>
  </si>
  <si>
    <t>2.6.</t>
  </si>
  <si>
    <t>Кількість АС КСЗІ (створення, модернізація та проведення державної експертизи)</t>
  </si>
  <si>
    <t>2.7.</t>
  </si>
  <si>
    <t>Кількість КСЗІ АС класу 1 (створення або переатестація)</t>
  </si>
  <si>
    <t>2.8.</t>
  </si>
  <si>
    <t>Кількість об'єктів інформаційної діяльності</t>
  </si>
  <si>
    <t>2.9.</t>
  </si>
  <si>
    <t>Кількість центрів (дата-центри, центр обробки  даних)</t>
  </si>
  <si>
    <t>2.10.</t>
  </si>
  <si>
    <t>Кількість ситуаційних центрів (створення)</t>
  </si>
  <si>
    <t>2.11.</t>
  </si>
  <si>
    <t>Кількість інфраструктурних об'єктів (створення та розвиток)</t>
  </si>
  <si>
    <t>2.12.</t>
  </si>
  <si>
    <t>Кількість засобів відеофіксації (створення та супроводження)</t>
  </si>
  <si>
    <t>2.13.</t>
  </si>
  <si>
    <t>Кількість програмно-технічних комплексів, програмно-апаратних комплексів (придбання та модернізація)</t>
  </si>
  <si>
    <t>Ефективності</t>
  </si>
  <si>
    <t>3.1.</t>
  </si>
  <si>
    <t>Середні витрати на створення, розвиток та технічне супроводження однієї інформаційно-телекомунікаційної системи (платформи, веб-порталу, сервісу)</t>
  </si>
  <si>
    <t>3.2.</t>
  </si>
  <si>
    <t xml:space="preserve">Середні витрати на розвиток одного об'єкту мережевої інфраструктури, системи міського корпоративного зв'язку </t>
  </si>
  <si>
    <t>3.3.</t>
  </si>
  <si>
    <t>Середні витарти на придбання однієї одиниці (комп'ютерної техніки, серверного обладнання, ліцензійного та антивірусного програмного забезпечення)</t>
  </si>
  <si>
    <t>3.4.</t>
  </si>
  <si>
    <t>Середні витарти на забезпечення захисту інформації, що становить державну таємницю на одному об'єкті інформаційної діяльності</t>
  </si>
  <si>
    <t>3.5.</t>
  </si>
  <si>
    <t>Середні витрати на створення одного операційного центру кібербезпеки, створення автоматизованих систем обробки інформації з обмеженим доступом</t>
  </si>
  <si>
    <t>3.6.</t>
  </si>
  <si>
    <t>Середні витрати на обслуговування одного центру (обробки даних (міського дата центру), дата-центру)</t>
  </si>
  <si>
    <t>3.7.</t>
  </si>
  <si>
    <t>Середні витрати на створення одного ситуаційного центру протидії загрозам у м.Києві</t>
  </si>
  <si>
    <t>3.8.</t>
  </si>
  <si>
    <t>Середні витрати на створення та розвиток одного інфраструктурного проекту</t>
  </si>
  <si>
    <t>3.9.</t>
  </si>
  <si>
    <t>Середні витрати на розвиток та технічне супроводження одного комплекту комплексної системи відеоспостереження</t>
  </si>
  <si>
    <t>3.10.</t>
  </si>
  <si>
    <t>Витрати на придбання одного програмно-технічного комплексу (програмно-апаратного комплексу тощо), для реалізації міських завдань</t>
  </si>
  <si>
    <t>4.</t>
  </si>
  <si>
    <t>Якості</t>
  </si>
  <si>
    <t>4.1.</t>
  </si>
  <si>
    <t>Динаміка росту кількості користувачів у порівнянні з попереднім роком</t>
  </si>
  <si>
    <t>Київський міський голова</t>
  </si>
  <si>
    <t>В. Кличко</t>
  </si>
  <si>
    <t>показник продукту (кількість реєстрів)</t>
  </si>
  <si>
    <t>показник продукту (кількість систем, модулів та сервісів)</t>
  </si>
  <si>
    <t>показник продукту (кількість модулів )</t>
  </si>
  <si>
    <t>показник продукту (кількість модулів)</t>
  </si>
  <si>
    <t>показник продукту (кількість ліцензій на модулі системи)</t>
  </si>
  <si>
    <t>показник продукту (кількість модулів системи)</t>
  </si>
  <si>
    <t>показник продукту (кількість ліцензій на модулі платформи)</t>
  </si>
  <si>
    <t>показник продукту (кількість ліцензій на систему)</t>
  </si>
  <si>
    <t>показник продукту (кількість об'єктів)</t>
  </si>
  <si>
    <t>показник продукту (кількість об'єктів сервісної мережевої інфраструктури)</t>
  </si>
  <si>
    <t>показник продукту (кількість об'єктів мережі доступу)</t>
  </si>
  <si>
    <t>показник продукту (кількість об'єктів локально-обчислювальних мереж)</t>
  </si>
  <si>
    <t>показник продукту (кількість примірників програмного забезпечення та їх підтримка)</t>
  </si>
  <si>
    <t>показник продукту (кількість напрямків мережевої інфраструктури)</t>
  </si>
  <si>
    <t>показник продукту (кількість примірників ліцензійного програмного забезпечення)</t>
  </si>
  <si>
    <t>показник продукту (кількість одиниць техніки)</t>
  </si>
  <si>
    <t>показник продукту (кількість примірників антивірусного програмного забезпечення)</t>
  </si>
  <si>
    <t>показник продукту (кількість районів)</t>
  </si>
  <si>
    <t>показник продукту (кількість примірників програмного забезпечення)</t>
  </si>
  <si>
    <t>показник продукту (кількість примірників програмних продуктів)</t>
  </si>
  <si>
    <t>показник продукту (кількість інформаційно - комунікаційних систем/модулів/ сервісів, що будуть інтегровані в платформу е-демократії)</t>
  </si>
  <si>
    <t>Витрати на створення, розвиток та супроводження міських електронних сервісів</t>
  </si>
  <si>
    <t>Витрати на розбудову міської  цифрової інфраструктури та підтримки її функціонування</t>
  </si>
  <si>
    <t>Витарти на захист державних інформаційних ресурсів та інформації, вимога щодо захисту якої встановлена законом, створення умов протидії кіберзагрозам, формування єдиної політики безпеки в інформаційно-телекомунікаційному середовищі міста</t>
  </si>
  <si>
    <t>Витарти на реалізацію масштабних інфраструктурних проектів</t>
  </si>
  <si>
    <t>показник продукту (кількість форумів)</t>
  </si>
  <si>
    <t xml:space="preserve">Кількість інформаційно-телекомунікаційних систем, модулів та сервісів (створення, розвиток та технічне супроводження)  </t>
  </si>
  <si>
    <t>Кількість примірників ліцензій</t>
  </si>
  <si>
    <t>Кількість реєстрів</t>
  </si>
  <si>
    <t>Кількість модулів</t>
  </si>
  <si>
    <t>Кількість форумів</t>
  </si>
  <si>
    <t>Кількість агрегаторів</t>
  </si>
  <si>
    <t>показник продукту (кількість серверного обладнання)</t>
  </si>
  <si>
    <t>показник продукту (кількість акустичного обладнання в комплекті)</t>
  </si>
  <si>
    <t>показник продукту (кількість інформаційно-довідкових кіосків)</t>
  </si>
  <si>
    <t>показник продукту (кількість засобів відеофіксації)</t>
  </si>
  <si>
    <t>показник продукту (кількість сенсорного обладнання у комплекті)</t>
  </si>
  <si>
    <t>показник продукту (кількість комплектів  обладнання для оснащення спеціальної техніки)</t>
  </si>
  <si>
    <t>показник продукту (кількість серверного обладнання у комплекті)</t>
  </si>
  <si>
    <t>показник продукту (кількість комплектів обладнання)</t>
  </si>
  <si>
    <t>показник продукту (кількість пристроїв передачі та обміну даних за типами)</t>
  </si>
  <si>
    <t>показник ефективності, середні витрати на придбання одного примірника ліцензійного програмного забезпечення та додаткового модуля платформи, тис. грн</t>
  </si>
  <si>
    <t>показник ефективності, середні витрати на створення та впровадження одного реєстру, тис. грн</t>
  </si>
  <si>
    <t>показник ефективності, середні витрати на модернізацію та супроводження одного примірника ліцензійного програмного забезпечення, тис. грн</t>
  </si>
  <si>
    <t>показник ефективності, середні витрати на модернізацію та супроводження одного сервісу/примірника ліцензійного програмного забезпечення, тис. грн</t>
  </si>
  <si>
    <t>показник ефективності, середні витрати на супроводження та підтримку однієї створеної інформаційно-комунікаційної системи, платформи, веб-порталу та сервісу, тис. грн.</t>
  </si>
  <si>
    <t>показник якості, питома вага витрат на супроводження та підтримку створених інформаційно-комунікаційних систем, платформ, веб-порталів та сервісів у поточному році до запланованих, %</t>
  </si>
  <si>
    <t>показник продукту (кількість примірників ліцензійного програмного забезпечення на модернізацію)</t>
  </si>
  <si>
    <t>показник ефективності, середні витрати на розвиток одного програмно-апаратного комплексу, тис. грн</t>
  </si>
  <si>
    <t>показник ефективності, середні витрати на створення одного примірника ліцензійного програмного забезпечення, тис. грн</t>
  </si>
  <si>
    <t>показник ефективності, середні витрати на модернізацію одного модуля, тис. грн</t>
  </si>
  <si>
    <t>показник якості, питома вага витрат на модернізацію системи у поточному році до запланованих, %</t>
  </si>
  <si>
    <t>показник ефективності, середні витрати на модернізацію одного модуля, тис.грн.</t>
  </si>
  <si>
    <t>показник ефективності, середні витрати на створення впровадження та супроводження одного модуля системи, тис. грн</t>
  </si>
  <si>
    <t>показник ефективності, середні витрати на придбання однієї ліцензії, тис. грн</t>
  </si>
  <si>
    <t>показник якості, питома вага витрат на модернізацію, розвиток та супроводження  модулів системи, %</t>
  </si>
  <si>
    <t>показник ефективності, середні витрати на проведення одного форуму, тис.грн.</t>
  </si>
  <si>
    <t>показник якості, питома вага витрат на проведення форумів у поточному році до запланованих, %</t>
  </si>
  <si>
    <t>показник якості, рівень функціонування об'єкта, %</t>
  </si>
  <si>
    <t>показник якості, питома вага витрат на придбання обладнання у поточному році до запланованих, %</t>
  </si>
  <si>
    <t>показник якості, питома вага витрат на придбання серверного обладнання у поточному році до запланованих, %</t>
  </si>
  <si>
    <t>Забезпечення безперебійної роботи інформаційно-довідкових кіосків для своєчасного і якісного інформування громадян про послуги об’єктів туристичної сфери м. Києва, режими їх роботи, довідкові телефони, веб-сайти, їх територіальне розміщення, складання карти маршруту та планування відвідувань та про інші дані, які сприятимуть розвитку туризму.</t>
  </si>
  <si>
    <t xml:space="preserve">Підвищення рівня громадської безпеки на вулицях, в місцях масового відвідування киянами та гостями міста, об'єктах соціальної інфраструктури, створення технологічних умов для попередження та розслідування злочинів. Впровадження комплексних систем відеоспостереження в м. Києві, а саме: парки, ринки, вокзали, нові заклади соцкультпобуту тощо.
Додаткове оснащення дитячих дошкільних закладів м.Києва засобами відеофіксації 
</t>
  </si>
  <si>
    <t>Створення та супровід інтелектуальної транспортної системи, що включає контроль міського трафіку, керування транспортними потоками та отримання аналітичних даних для забезпечення сприятливих умов транспортної інфраструктури м. Києва . Оптимізація транспортного руху. Організація зелених хвиль для спеціального транспорту. Збільшення пропускної спроможності транспортних магістралей</t>
  </si>
  <si>
    <t>Створення та супровід системи екологічного моніторингу м. Києва, що включає встановлення програмно-апаратного комплексу, який здійснюватиме контроль за екологічним станом окремих локацій та міста Києва вцілому для попередження та прогнозування надзвичайних ситуацій та своєчасного інформування служб та громадян. Попередження виникнення надзвичайних ситуацій та запобігання екологічних катастроф.</t>
  </si>
  <si>
    <t>Створення та супровід програмно-апаратного комплексу управління та контролю мережами зовнішнього освітлення міста Києва, що дасть змогу зменшити загальні витрати, включаючи витрати за спожиту електроенергію (зниження енергоспоживання до 40%) та експлуатаційні витрати шляхом керування мережами зовнішнього освітлення міста Києва як з центру обробки даних (міського дата-центру), так і з віддалених автоматизованих робочих місць (зокрема через мобільні пристрої)</t>
  </si>
  <si>
    <t>№ з/п</t>
  </si>
  <si>
    <t>3.</t>
  </si>
  <si>
    <t>2.</t>
  </si>
  <si>
    <t>1.</t>
  </si>
  <si>
    <t>сховати стовпчики при друку</t>
  </si>
  <si>
    <t>Виконавці/ співвиконавці</t>
  </si>
  <si>
    <t># ##0,0</t>
  </si>
  <si>
    <t xml:space="preserve">
</t>
  </si>
  <si>
    <t>&lt;-- тут розрив рядка; не чіпати!!!</t>
  </si>
  <si>
    <t>&lt;-- тут формат; не чіпати!!!</t>
  </si>
  <si>
    <t>Створення, дооснащення та супровід мережі, що складається із взаємозв'язаних фізичних пристроїв, які мають вбудовані давачі, виконавчі пристрої, вбудовані у фізичні об'єкти і пов'язані між собою через дротові чи бездротові мережі,а також програмне забезпечення, що дозволяє здійснювати передачу і обмін даними між фізичним світом і комп'ютерними системами, за допомогою використання стандартних протоколів зв'язку з метою забезпечення можливості зчитування та приведення в дію, функцію програмування та ідентифікації, а також  виключення необхідності участі людини, за рахунок використання інтелектуальних інтерфейсів.</t>
  </si>
  <si>
    <t>N з/п</t>
  </si>
  <si>
    <t>Назва напряму діяльності (пріоритетні завдання)</t>
  </si>
  <si>
    <t>Заходи програми</t>
  </si>
  <si>
    <t>Строк виконання заходу</t>
  </si>
  <si>
    <t>Джерела фінансування</t>
  </si>
  <si>
    <t>Орієнтовні обсяги фінансування (вартість), тис. гривень, у тому числі:</t>
  </si>
  <si>
    <t>Очікуваний результат</t>
  </si>
  <si>
    <t>Виконавці/співвиконавці</t>
  </si>
  <si>
    <t>2019 - 2022</t>
  </si>
  <si>
    <t>Департамент інформаційно-комунікаційних технологій / КП "Головний інформаційно-обчислювальний центр"</t>
  </si>
  <si>
    <t>Бюджет м. Києва</t>
  </si>
  <si>
    <t>Забезпечення необхідного рівня надійності функціонування та резервування обладнання ДЦ, можливості нарощування потужності ДЦ з урахуванням подальшого розширення (масштабування) IT-обладнання</t>
  </si>
  <si>
    <t>Напрями діяльності та заходи Комплексної міської цільової програми "Електронна столиця" на 2019 - 2022 роки</t>
  </si>
  <si>
    <t>Обслуговування центру обробки даних (міського дата центру)</t>
  </si>
  <si>
    <t>Департамент інформаційно-комунікаційних технологій / КП «Інформатика»</t>
  </si>
  <si>
    <t>2019-2022</t>
  </si>
  <si>
    <t>Дооснащення програмно-апаратного комплексу ситуаційного центру із протидії загрозам у місті Києві</t>
  </si>
  <si>
    <t>Закупівля антивірусного програмного забезпечення</t>
  </si>
  <si>
    <t xml:space="preserve">Забезпечення захисту ПК структурних підрозділів виконавчого органу Київської міської ради (Київської міської державної адміністрації). </t>
  </si>
  <si>
    <t>Модернізація та функціональне розширення апаратних комплексів для поточних та перспективних завдань</t>
  </si>
  <si>
    <t>Розширення функціональних можливостей існуючих апаратних комплексів. Закупівля обладнання, розгортання, налаштування та технічне супроводження. Стабільний контроль та моніторінг стану, підтримка функціоналу ЦОД та cloud платформи при масштабуванні системи в цілому. Резервування апаратної частини для забезбечення безперебійної працездатності комплексу.</t>
  </si>
  <si>
    <t>Впровадження системи оповіщення в разі виникнення надзвичайних ситуацій</t>
  </si>
  <si>
    <t>Обслуговування інформаційно-довідкових кіосків, вс тановлених на туристичних об'єктах та маршрутах міста Києва</t>
  </si>
  <si>
    <t>Розвиток комплексної системи відеоспостереження та систем забезпечення безпеки</t>
  </si>
  <si>
    <t>Супровід та технічна підтримка комплексної системи відеоспостереження</t>
  </si>
  <si>
    <t>Забезпечення сталого функціонування комплексної системи відеоспростереження з врахуванням постійного зростання кількості приладів, обладнання та відеокамер. Оперативне реагування на поломки обладнання комплексної системи відеоспростереження та його ремонт на місці. Забезпечення цілодобового функціонування, електроживлення, ремонт, заміна, апаратна, програмна та технічна підтримка встановлених камер відеоспостереження, доступу до мережі Internet. Підтримка та адміністрування мережевої інфраструктури, забезпечення зберігання даних відеоспостереження, доступу до мережі Internet.</t>
  </si>
  <si>
    <t>Створення інтелектуальної транспортної систем (ITS)</t>
  </si>
  <si>
    <t>Створення міської системи програмно-апаратних засобів збору та оброблення даних про стан  довкілля міста Києва</t>
  </si>
  <si>
    <t>Впровадження системи диспетчеризації транспортної інфраструктури з можливістю масштабування кількості виконуваних завдань та функцій з метою подальшої інтеграції в єдиний інформаційно-аналітичний простір для оперативного реагування на події та ситуації, що виникають у місті Києві</t>
  </si>
  <si>
    <t>Оренда промислового дата-центру</t>
  </si>
  <si>
    <t>Забезпечення додаткових ресурсів для резервування створених інформаційних систем і сервісів, можливості оперативного нарощування потужності ресурсів з урахуванням подальшого розширення (масштабування) інформаційних систем і сервісів</t>
  </si>
  <si>
    <t>Створення ситуаційного центру протидії загрозам загальноміського призначення</t>
  </si>
  <si>
    <t>Будівництво ситуаційного центру протидії загрозам загальноміського призначення м.Києва</t>
  </si>
  <si>
    <t>2019-</t>
  </si>
  <si>
    <t>2020-</t>
  </si>
  <si>
    <t>2021-</t>
  </si>
  <si>
    <t>2022-</t>
  </si>
  <si>
    <t>Департамент інформаційно-комунікаційних технологій / CКП «Київтелесервіс»</t>
  </si>
  <si>
    <t>Створення та розвиток сервісної мережевої інфраструктури</t>
  </si>
  <si>
    <t xml:space="preserve">підключення локальних обчислювальних мереж об’єктів соціально-культурного призначення (заклади освіти, дитячі дошкільні заклади, заклади культури, архітектурні тощо), агрегуючих площадок системи міського відеоспостереження, систем управління світлофорних об‘єктів тощо до міської мережевої інфраструктури. 
- встановлення мережевого обладнання та забезпечення високошвидкісного і безпечного підключення до всесвітньої мережі Інтернет на об’єктах комунальної власності територіальної громади міста Києва.
- побудова надійних, високошвидкісних каналів зв’язку до установ та підприємств міста;
- підключення кінцевих пристроїв різноманітних проектів  SmartCity до централізованого центру обробки даних, та міського ситуаційного центру;
</t>
  </si>
  <si>
    <t>Створення та розвиток мережі доступу</t>
  </si>
  <si>
    <t xml:space="preserve">Підключення окремих структурних підрозділів, пристроїв (відеокамери, світофорні об’єкти, точки доступу та інші), надання гарантованого з’єднання абонентам телефонної станції.
- встановлення мережевого обладнання та забезпечення високошвидкісного і безпечного підключення до всесвітньої мережі Інтернет на об’єктах комунальної власності територіальної громади міста Києва.
</t>
  </si>
  <si>
    <t>Модернізація локальних обчислювальних мереж підрозділів КМДА</t>
  </si>
  <si>
    <t>Створення та супроводження  системи корпоративного міського зв`язку</t>
  </si>
  <si>
    <t>Створення системи HelpDesk</t>
  </si>
  <si>
    <t>Придбання програмного забезпечення, налаштування та супровід. (Систематизація та обслуговування звернень абонентів, організація технічної підтримки, обліку та контролю опрацювання інцендентів)</t>
  </si>
  <si>
    <t>Створення та супроводження системи від Кіберзахисту</t>
  </si>
  <si>
    <t xml:space="preserve">Придбання програмно апаратного комплексу відповідно до проектного рішення придбаного в 2018 році.
Придбання серверного обладнання та програмного забезпечення для системи.
</t>
  </si>
  <si>
    <t>Супровід та підтримка мережевої інфраструктури та інше</t>
  </si>
  <si>
    <t xml:space="preserve">Побудова локальнообчислювальної мережі в будівлях комунальної власності відповідно до звернень структурних підрозділів КМР КМДА.
Створення структурованої кабельної мережі в будівлях комунальної власності
Придбання мережевого обладнання
</t>
  </si>
  <si>
    <t xml:space="preserve">Придбання та встановлення телефонного обладнання для забезпечення усіх підрозділів КМДА та  РДА.
Розширення функціональних можливостей телефонної станції.
Придбання ліцензій, каналів та розширення номерного ресурсу.
Підключення та проектування  структурних підрозділів КМР КМДА.
</t>
  </si>
  <si>
    <t xml:space="preserve">Забезпечення належноїексплуатації мережевої інфраструктури; технічна підтримка користувачів; ремонт та відновлення пошкоджень оптоволоконної мережі; технічне обслуговування підключених обєктів КМР КМДА мережевого обладнання; віртуальних пристроїв тощо. В тому числі забезпечення виплати заробітної плати працівникам задіяних в супроводі та підтримці:
a) мережевої інфраструктури, 
b) оператора корпоративної телефонної системи, 
c) сервісної мережевої інфраструктури
d) комплексних систем управління захисту та безпеки міської мережевої інфраструктури
i)кібербезпека
</t>
  </si>
  <si>
    <t>Оформлення ліцензії провайдера програмної послуги на 10 районів. Реконструкція старих коаксіальних мереж, заміна на оптоволоконні мережі, встановлення оптичних приймачів. Придбання обладнання.</t>
  </si>
  <si>
    <t>Модернізація ліній кабельного телебачення</t>
  </si>
  <si>
    <t>Оренда ДАТА-центру для потреб міста Києва</t>
  </si>
  <si>
    <t>Модернізація інформаційно-довідкової система «ОСНи столиці».</t>
  </si>
  <si>
    <t>Модернізаціїяінформаційної он-лайн системи «Kyiv Business City»</t>
  </si>
  <si>
    <t>Створення програмно-апаратного комплексу по обслуговуванню антикорупційної гарячої лінії</t>
  </si>
  <si>
    <t>РАЗОМ: у т.ч.</t>
  </si>
  <si>
    <t>Створення, впровадження та розвиток Платформи електронної демократії.</t>
  </si>
  <si>
    <t>Розвиток системи протидії незаконній рекламі
— Залучення пересічних громадян до бородьби з рекламою, розміщенною з порушенням правил благоустрою;
— Інтеграція з інформаційною системю управління реклами для реалізації функції перевірки дозволів на розміщення реклами.</t>
  </si>
  <si>
    <t>Створення стрімінгової платформи для отримання відеоданних від агентів та пересічних користувачів з надзвичайних та тематичних подій.
— Стверення платформи для забезпечення трансляцій від співробітників структурних підроздів КМДА та комунальних підприємств;
— Інтеграція з аналогічними платформами національної поліції;
— Вивід трансляції на панелі та термінали ситуаційного центра та керівництва структурних підроздів КМДА</t>
  </si>
  <si>
    <t>Розвиток  системи інформування заявників про події у місті
— Підключення до сервісу мессенджерів facebook, viber, telegram тощо;
— Налаштування персонального інформування про міські події та комунальні сервіси.</t>
  </si>
  <si>
    <t xml:space="preserve">Розвиток сервісу "Громадський бюджет"
Розвиток сервісу. Зміна структури та зовнішнього вигляду сайту (редизайн сайту).
Розробка брендбука, як систематизація фірмового стилю. Доопрацювання сервісу «Громадський бюджет»:
1.Ведення історії проектів-переможців
2.Вивід голосів за ГБК в Особистому Кабінеті
3.Перехід проектів між сесіями — механізм направлення проектів минулих періодів, які отримали мінімально необхідну підтримку, але не потрапили на реалізацію, відразу на експертизу.
4.Редактор контентних блоків:
5..Інтеграція з мессенджерами та соціальними мережами (чати підтримки через Facebook або Telegram на Порталі).
7.Створення відкритого календаря подій та заходів:
8.Автоматизація внутрішніх комунікаційних процесів
3.10.      Удосконалення картки проекту:
тощо.
</t>
  </si>
  <si>
    <t>Розвиток  та модернізція порталу "Відкриті дані"
Модернізація інформаційного порталу на зразок Wikipedia для надання інформації киянам та всім зацікавленим особам про видатних киян та їхні досягнення, а також надання інформації про внесок киян в історичні події в Україні та світі</t>
  </si>
  <si>
    <t xml:space="preserve">Модернізація та функціональне розширення інформаційно-телекомунікаційної системи единий веб-портал територіальної громади міста Києва:
Розширення функціональних можливостей та супроводження інформаційно-телекомунікаційної системи "Єдиний веб-портал територіальної громади міста Києва" . Вдосконалення інформаційної структури порталу., інтеграція з іншими муніципальними ресурсами для висвітлення інформації про діяльність міської влади.
Зміна дизайну та приведення до єдиної  архітектури оновленого Порталу веб-ресурсів доменної зони kyivcity.gov.ua для подальшої роботи цих підрозділів, підтримки веб-ресурсів модераторами та наповнення актуальним контентом. 
Розробка API отримання даних з системи документообігу «АСКОД» . Доопрацювання:
    1. Створити на Єдиному веб-порталі форму подачі запитів на інформацію відповідно до Закону України «Про доступ до публічної інформації».
2. Удосконалення Систему обліку публічної інформації КМДА.
3. Налаштувати пошук за ключовим словом у зворотному хронологічному порядку (від найактуальнішої за часом публікації до найстарішої) на головній сторінці порталу, а також за ідентичним принципом у розділі новини - https://kyivcity.gov.ua/news.html.
4. Оптимізувати блок топ-новин (одне велике фото із заголовком новини на ньому та праворуч три прев’ю фото із заголовками новин поруч із ними).
5. Модернізація розділу «Публічна інформація та ЗМІ»
6. Пропозиції щодо створення інструменту (бази даних) для
проходження проектів рішень Київської міської ради:
6.1. Не обов’язково в існуючому електронному документообігу (АСКОД).
6.2. Має задовольняти сучасні технології в електронному документообігу (ЕЦП тощо).
6.3. Мати можливість відображати інформацію на веб-порталі (Єдиний портал міста Києва).
6.4. Передбачити варіативність оприлюднених рішень Київської міської ради (аналог бази Законів України у ВРУ).
Блок-схема проходження проектів рішень КМР, яка є відображенням Регламенту Київської міської ради (http://kmr.gov.ua/uk/content/reglament-kyyivrady):https://docs.google.com/presentation/d/1tJDJ9TGYoQ0XI-vBSlliKZNuyEs5NRTdS8Tbkhc2rMM/edit?usp=sharing
7. Пропозиції щодо створення суб-веб сторінки Київської міської ради на «Єдиному веб-порталі територіальної громади міста Києва»:
7.1. Перенесення існуючого контенту.
7.1.1. Провести аудит розділів у контексті недублювання з основним порталом.
7.1.2. Забезпечити функціонування поштового сервера @kmr.gov.ua (POP3, SMTP та WEB).
7.1.3. Забезпечити паркування домену kmr.gov.ua.
7.2. Контент, який потребує доопрацювання.
7.2.1. Архів (аналог з сайтом ВР).
7.2.2. Очищення влади (відповідно до Закону про люстрацію; можливо  міні-база для порталу в цілому).
7.2.3. Увесь розділ «Депутати» (Пошук свого депутата за адресою проживання, карта округів, карта громадських приймалень, архів).
7.2.4 Відображення роботи комісій та пленарних засідань. Потрібно об’єднання в єдиний масив з відображенням інфогріфіки та статистики (відвідування депутатів, кількість засідань, як голосували депутати тощо), частково автоматичне витягання інформації з баз даних частково доповнювати інформацією в ручному режимі).
7.2.5 Необхідно відображати на сайті проходження проектів рішень та рішень КМР.
7.2.6. Електронні запити та звернення (через кабінет основного сайту).
7.2.7. Міські цільові програми (звітування перед громадою).
7.2.8. Громадська участь.
7.2.8.1. Громадський бюджет.
7.2.8.2. Петиції.
7.2.8.3. Громадські слухання.
7.2.8.4. Місцеві ініціативи (відображення проходження).
7.2.9. Набори відкритих даних (пропозиція: єдиний спільний блок на головному сайті поділений по розпорядниках інформації, автоматичне формування наборів та відправка на data.gov.ua).
7.3. Контент, який потребує створення.
7.3.1. Оренда Колонної зали (бажано через кабінет).
7.3.2. Запис на присутність на пленарному засіданні (бажано через кабінет, автоматичне формування списків у бюро перепусток).
</t>
  </si>
  <si>
    <t>Модернізація та функціональне розширення програмно-технічного комплексу інформаційно-довідкової служби Call-центр 1551.
Розширення функціональних можливостей програмно-технічного комплексу інформаційно-довідкової служби Call-центр. Закупівля ліцензій та обладнання.   .  Вдосконалення масової автоматизованої розсилки СМС-повідомлень. Розвиток  інформаційної системи КБУ “Контактний центр міста києва” ПЗ “CRM-1551”
.Розвиток  коммунікаційної системи КБУ “Контактний центр міста києва” ПЗ “CallWay ContactCenter”
.Розвиток сайту КБУ “Контактний центр міста києва”  https://1551.gov.ua
.Розвиток  мобільних додатків 1551 на платформах Android та IOS
Створення мобільного додатку виконавця/керівника організації/структурного підрозділу КМДА структурного  на платформі Android та IOS.
— Мобільний додаток для здійснення оперативного опрацювання термінових звернень по аварійним чи невідкладним питанням.
— Розвиток функціоналу для керівництва для контролю та візування процесу опрацювання звернень громадян отриманих КБУ “Контактним центром міста києва”.  
Оновлення ПЗ та інтеграція модулів "Петиції" та "Звернення 1551" в СЕД АСКОД, внести відповідні зміни в СЕД АСКОД для можливості підключення секретаріату Київської міської ради до Системи  електронної взаємодії органів виконавчої влади (СЕВ ОВВ)</t>
  </si>
  <si>
    <t xml:space="preserve">Створення системи автоматизованого лінгвістичного аналізу розмов операторів та омніканальної системи спілкування мешканців та гостей міста Києва з операторам КЦ в режимі переписки обо роботизваному форматі надання відповідей
— Автоматична трансформація всіх розмов у текст;
— Пошук семантичних залежностей та типізація звернень;
— Відслідковування ненармативної та забороненої лексики;
- Відслідковування тренда настрою заявників по територіальному, віковому, соціальному відношенню;
- Автоматична оцінка якості спілкування операторів
Единий механімз налаштування семантик спілкування та алгоритмів надання відповідй для всіх каналі комунікації;
— Інтеграція з інформаційною системою КБУ “Контактний центр міста києва”, сайтом, базою знань та загальноміськими інформаційними сервісами.
Створення системи автоматизованого лінгвістичного аналізу розмов операторів та омніканальної системи спілкування мешканців та гостей міста Києва з операторам КЦ в режимі переписки обо роботизваному форматі надання відповідей
— Автоматична трансформація всіх розмов у текст;
— Пошук семантичних залежностей та типізація звернень;
— Відслідковування ненармативної та забороненої лексики;
- Відслідковування тренда настрою заявників по територіальному, віковому, соціальному відношенню;
- Автоматична оцінка якості спілкування операторів
Единий механімз налаштування семантик спілкування та алгоритмів надання відповідй для всіх каналі комунікації;
— Інтеграція з інформаційною системою КБУ “Контактний центр міста києва”, сайтом, базою знань та загальноміськими інформаційними сервісами.
</t>
  </si>
  <si>
    <t>Розвиток та модернізація сервісу електронних петицій
Вдосконалення технології верифікації результатів голосування. Редизайн сервісу електронних петицій. Здійснення технічного аналізу петицій на накрутки. . Інформування громадян про хід розгляду електронних петицій. Створення ПЗ взаємодії сервісу з системою електронного документообігу.                                                                                                                                                                                                                                                        1.Популяризація використання при голосуванні методів строгої ідентифікації з використанням електронних цифрових підписів (ЕЦП) або BankID та інтеграція з сервісами електронної ідентифікації.                                                                                              2.Створення механізму автоматизованої перевірки петицій на наявність голосів, отриманих з порушенням норми особистого голосування".                                                                                           3.Удосконалення механізму звітування по реалізації підтриманих електронних петицій.                                                                                                                  4.Розробка функції онлайн-рейтингування посадових осіб, відповідальних за реалізацію підтриманих електронних петицій.                                 
5.Створення функціональної можливості приєднання команди автора на сайті петицій. 
6. Створення механізму автоматизованої перевірки петицій на наявність голосів, отриманих з порушенням норми особистого голосування.
7. Удосконалення механізму звітування по реалізації підтриманих електронних петицій.
8. Розробка функції онлайн-рейтингування посадових осіб, відповідальних за реалізацію підтриманих електронних петицій.
9. Створення функціональної можливості приєднання команди автора на сайті петицій.</t>
  </si>
  <si>
    <t xml:space="preserve">Закупівля ліцензій, налаштування та впровадження.
 Модернізація додаткових сервісв міської платформи електронної взаємодії, управління даними та сервісами,  у тому числі:
- розвиток інформаційно-аналітичної системи «Управління майновим комплексом територіальної громади міста Києва»;
- розробка електронних послуг  (Створення електронного сервісу «Міський конкурс проектів «Громадська перспектива: прозора влада та активна громада» та інші)
- розвиток веб-порталу надання електронних послуг
- розвиток  інформаційно-телекомунікаційної системи «Інформаційно-аналітична звітність для органів влади громадян та бізнесу
- розвиток інформаційної системи Особистий кабінет киянина
Платформа услуг
2. Розвиток ПМ Соц.послуги.
Портал послуг :
3. Реалізація он-лайн послуг міста Києва: Модернізація сервісу "Громадське обговорення проектів нормативно-правових актів", електронний сервіс "Міський конкурс проектів "громадкська перспектива: прозора влада та активна громада", Заяка на реєстрацію місця проживання новонароджених, Декларація для призначення житлової субсидії (інтеграція Веб-порталу та рішення Міністерства соціальної політики).
5. Розвиток ПМ Активний киянин.
3. Реалізація он-лайн послуг міста Києва: Реєстрація місця проживання, Запис на реабілітацію в санаторій та інші
4. Підключення Державних он-лайн послуг.
Управління майном:
Виконавчий орган Київської міської ради (Київська міська державна адміністрація)
Департамент комунальної власності м. Києва. Лист №30359072 від 26.07.2018 р.                                                                              Інтеграція Модулю ДКВ з єдиним геопоратлом м. Києва.
Муніципальний реестр:
Забезпечення розвитку інформаційної системи «Муніципальний Реєстр»  В рамках якого, буде створений електронний реєстр вчителів, інтеграція з податковою для для забезпечення отримання інформації про працючих в м. Києві та інші реєстри.
Звітність:
Запит ДКВ:  Модернізація  Інформаційно-телекомунікаційній системі «Інформаційно-аналітична звітність для органів влади, громадян та бізнесу». Розробка звітів для системи Громадський бюджет, петиції, системи СЕД ЗДО
</t>
  </si>
  <si>
    <t xml:space="preserve">Створення інформаційно-аналітичної системи "Електронна медицина". </t>
  </si>
  <si>
    <t>Забезпечення апарату,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сучасними автоматизованими робочими місцями, інформаційно-телекомунікаційними засобами, активним та пасивним мережевим обладнанням. 
Автоматизація процесів передачі документів на архівне зберігання, створення електронних копій документів, архівного зберігання документів, експертизи цінності архівних документів, контроль за строками зберігання та знищення архівних документів. 
Щорічне забезпечення функціонування ІТС "Інформаційно-телекомунікаційної системи "Єдиний інформаційний простір територіальної громади міста Києва". Обслуговування активного обладнання центру оброблення інформації. Встановлення нових версій спеціалізованого програмного забезпечення "Єдиний інформаційний простір територіальної громади міста Києва". Наповнення словників ІТС ЄІПК та їх супроводження.
Оновлення ПЗ та інтеграція модулів "Петиції" та "Звернення 1551" в СЕД АСКОД, внести відповідні зміни в СЕД АСКОД для можливості підключення секретаріату Київської міської ради до Системи  електронної взаємодії органів виконавчої влади (СЕВ ОВВ). Розроблення нових модулів в СЕД АСКОД "Місцеві ініціативи", "Громадські слухання, загальні збори".</t>
  </si>
  <si>
    <t xml:space="preserve">Розвиток  єдиного управлінського, інформаційно-аналітичного середовища столиці в галузі освіти: автоматизація збирання, оброблення, зберігання, використання та відображення інформації про освітні заклади міста із застосуванням інтегрованої бази даних; сприяння широкому впровадженню в процес управління новітніх інформаційно-комунікаційних технологій, інтенсифікації управлінської діяльності, можливості вдосконалити контроль за адміністративною, господарською, навчально-виховною діяльністю закладів освіти районними управліннями освіти міста Києва та Департаменту освіти і науки, молоді та спорту; забезпечення органів управління освітою актуальною інформацією про навчальні заклади, впорядкування обліку й обробки інформації, вдосконалення системи ведення документації та зменшення паперових інформаційних потоків; забезпечення обміну інформацією з іншими діючими державними інформаційними системами в галузі освіти та базами даних загальноосвітніх навчальних закладів.
 Створення системи ведення електронного журналу для загальноосвітніх навчальних закладів. Інтеграція модулю сплат за харчування в частині Забезпечення обміну даними з СЕЗ ЗДО, приведення до єдиного списків груп дітей для сплати харчування та списку відвідування для сплати вартості утримання. Створення функціоналу «Меню»  та інтеграція з системою СЕЗ ЗДО . Розвиток системи СЕЗ-ЗДО в тому числі в частині Забезпечення відображення сплати містом вартості утримання в приватних дитячих садках дітям-киянам. Забезпечити можливість відстеження трансферів від інших громад та сплати
утримання в комунальних закладах освіти жителями інших територіальних громад.. Введення закладів освіти до Реєстру суб"єктів що надають послуги, у тому числі можливість вибору освітньої послуги на платформі електронних послуг в тому числі адміністративних. Розробка модуля та 
сервісу онлайн запису до закладу загальної середньої освіти. Забезпечення органів управління освітою доступом до актуальної статистичної інформації по закладам освіти. Інтеграція з ІАС «Майно» для забезпечення відображення оновленої інформації про заклади освіти  на єдиному геопорталі міста .
</t>
  </si>
  <si>
    <t>Загальний обсяг, тис. грн., у тому числі:</t>
  </si>
  <si>
    <t>Закупівля ліцензій. Модернізація в частині розробки  нових внутрішніх  послуг структурних підрозділів та впровадження. Розробка додаткових сервісів обміну документами. Розвиток функціоналу ведення реєстру осіб представлених до нагородження та нагороджених державними, урядовими нагородами, відзнаками Веховної Ради України, відзнаками Київського міського голови.</t>
  </si>
  <si>
    <t>Департамент промисловості та розвитку підприємництва. Лист №303/59277 від 08.08.2018 р.                                                                   1) провести аудит існуючих документальних і файлових матеріалів, які надав розробник Департаменту згідно укладеного Договору № КП 6.7 від 27.11.2015;</t>
  </si>
  <si>
    <t>Модернізація впровадження та  Супроводження, автоматизованої системи оплати проїзду та програмно технічних комплексів самообслуговування</t>
  </si>
  <si>
    <t>Впровадження  та створення нових функціональностей системи, розробка звітів для перевізників, обслуговування та  модернізація пткс.</t>
  </si>
  <si>
    <t>Створення, впровадження,  модернізація та супроводження  автоматизованої системи контролю оплати паркування</t>
  </si>
  <si>
    <t xml:space="preserve">1. Запровадження обов’язкової оплати за паркування відповідно до визначеного режиму роботи паркувальних майданчиків, впровадження виключно безготівкових способів оплати за послуги паркування з фіксацією факту оплати в режимі реального часу в електронній системі обліку послуг паркування при відсутності паперових паркувальних талонів та з виключенням «людського фактору» при сплаті за паркування.
2. Підвищення зручності паркування для водіїв, в тому числі в частині оплати паркування, впровадження автоматизованого обліку паркувальних місць, що дозволяє використовувати паркувальні майданчики з максимальною ефективністю.
3. Зменшення навантаження на вулично-дорожню мережу міста через гнучке ціноутворення на послуги з паркування та інформування водіїв про вільні паркувальні місця.
4. Підвищення рівня якості надання послуг паркування, запровадження нових інноваційних технологій.
5. Облік штрафів за порушення правил зупинки, стоянки та паркування, в тому числі за неоплату паркування, та контроль їх сплати.
</t>
  </si>
  <si>
    <t>Створення, впровадження та модернізація платформи великих даних</t>
  </si>
  <si>
    <t>1. Створення інструментів і методів обробки структурованих і неструктурованих даних величезних обсягів для забезпечення прийнятя управлінських рішень.  
2. Інтеграція інформаційно-телекомунікаційної системи "Інформаційно-аналітична звітність для органів влади, громадян та бізнесу" до платформи BIGDATA</t>
  </si>
  <si>
    <t>Створення, модернізація, впровадження та супровід автоматизованої системи обліку та реалізації квитків у театрально-видовищних закладах культури комунальної власності територіальної громади міста Києва.</t>
  </si>
  <si>
    <t xml:space="preserve"> Виконавчий орган у Київської міської ради (Київської міської державної адміністрації). Розпорядження №1480 від 14.08.2018 р.</t>
  </si>
  <si>
    <t>Створення, вровадження, розвиток та супровід автоматизованої інформаційно-аналітичної системи приймання та обробки звернень користувачів пасажирського транспорту міста Києва</t>
  </si>
  <si>
    <t>1. Створення  автоматизованої інформаційно-аналітичної системи приймання та обробки звернень користувачів пасажирського транспорту
2. Запуск служби підтримки пасажирів пасажирського транспорту
3. Створення аналітичної підстистеми надання послуг пасажирського транспорту
4. Автоматизація процесу підтримки пасажирів пасажирського транспорту
5. Створення підсистеми уніфікованого інтерфейсу моніторингу витрат та стану рахунку пасажира, підбору тарифу та нагадування про поповнення рахунку.</t>
  </si>
  <si>
    <t xml:space="preserve">Створення, впровадження, модернізація та супровід реєстру інформаційних, телекомунікаціних, інформаційно - телекомунікаціних систем у структурних підрозділах  Київської міської ради (Київської міської державної адміністрації)  </t>
  </si>
  <si>
    <t>Розпорядження КМДА № 1135 від 03.07.2018</t>
  </si>
  <si>
    <t>Створення та проведення державних експертиз комплексних систем захисту інформації автоматизованих  систем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місті Києва</t>
  </si>
  <si>
    <t xml:space="preserve">Створення та проведення державної експертизи у близько 16 комплексних систем захисту інформації автоматизованих системах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місті Києва. Отримання атестатів відповідності на КСЗІ  автоматизованих стстем.
</t>
  </si>
  <si>
    <t>Департамент ІКТ / КП "Інформатика" / КП "ГІОЦ" / СКП "Київтелесервіс"</t>
  </si>
  <si>
    <t>2. Удосконалення туристичної інфраструктури</t>
  </si>
  <si>
    <t>3. Забезпечення  подальшого розвитку Центру комунальних послуг</t>
  </si>
  <si>
    <t>4. Інформатизація транспортної системи</t>
  </si>
  <si>
    <t>11. Підвищення ефективності функціонування системи безпеки</t>
  </si>
  <si>
    <t xml:space="preserve">5. Вдосконалення системи та порядку паркування </t>
  </si>
  <si>
    <t>6. Зниження кількості ДТП, смертності та травматизму</t>
  </si>
  <si>
    <t>7. Зміна моделі управління транспортною інфраструктурою міста</t>
  </si>
  <si>
    <t>8. Інформатизація сектора охорони здоров’я</t>
  </si>
  <si>
    <t>9. Впровадження сучасної системи контролю за станом довкілля</t>
  </si>
  <si>
    <t>10. Оновлення матеріально-технічної та навчально-методичної бази навчальних закладів</t>
  </si>
  <si>
    <t>11.2. Супровід та технічна підтримка комплексної системи відеоспостереження</t>
  </si>
  <si>
    <t>12.</t>
  </si>
  <si>
    <t>12. Підвищення ефективності превентивних заходів у сфері цивільного захисту</t>
  </si>
  <si>
    <t>16.</t>
  </si>
  <si>
    <t>19.</t>
  </si>
  <si>
    <t>Забезпечення захисту державних інформаційних ресурсів</t>
  </si>
  <si>
    <t>показник продукту (комплект стандартів смарт сіті)</t>
  </si>
  <si>
    <t>Департамент інформаційно-комунікаційних технологій / СКП «Київтелесервіс»</t>
  </si>
  <si>
    <t>показник якості, питома вага витрат на придбання обладнання у комплекті у поточному році до запланованих, %</t>
  </si>
  <si>
    <t>показник якості, питома вага витрат на оснащення об'єктів системою відеоконференцзв'язку у поточному році до запланованих, %</t>
  </si>
  <si>
    <t>показник якості, питома вага витрат на розробку комплектів стандартів смарт сіті у поточному році до запланованих, %</t>
  </si>
  <si>
    <t>показник продукту (кількість засобів відеоспостереження)</t>
  </si>
  <si>
    <t>показник якості, питома вага витрат на супровід та технічну підтримку засобів відеофіксації у поточному році до запланованих, %</t>
  </si>
  <si>
    <t>показник якості, питома вага витрат на проведення державної експертизи КСЗІ у поточному році до запланованих, %</t>
  </si>
  <si>
    <t>показник продукту (кількість об'єктів, які планується внести до сервісу)</t>
  </si>
  <si>
    <t>показник продукту (кількість проектів)</t>
  </si>
  <si>
    <t>показник ефективності, середні витрати на один проект, тис. грн</t>
  </si>
  <si>
    <t>показник якості, питома вага витрат на один проект у поточному році до запланованих, %</t>
  </si>
  <si>
    <t>Забезпечення розробки комплекту стандартів смарт сіті у співпраці з ІТ-спільнотою для стимулювання розвитку смарт - технологій  та забезпечення їх широкого впровадження у різні сфери міського господарства</t>
  </si>
  <si>
    <t>Забезпечення створення автоматизованої системи для ведення Реєстру інформаційних, телекомунікаційних, інформаційно -телекомунікаційних систем структурних підрозділів виконавчого органу  Київської міської ради (Київської міської державної адміністрації), підприємств, установ та організацій, що належать до комунальної власності територіальної громади міста Києва  на виконання пункту 3 розпорядження виконавчого органу Київської міської ради (Київської міської державної адміністрації) від 03.07.2018 № 1135 від 03.07.2018 "Про затвердження Положення про забезпечення захисту інформації в інформаційно-телекомунікаційних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t>
  </si>
  <si>
    <t xml:space="preserve">Здійснення організаційних заходів щодо створення хабу, підтримка розробки та впровадження міських проектів (10), важливих для розвитку Києва, співпраця із науковим та університетським середовищем, ІТ-бізнесом тощо </t>
  </si>
  <si>
    <t>показник продукту (кількість користувачів)</t>
  </si>
  <si>
    <t>показник якості, динаміка росту кількості користувачів у порівнянні з попереднім роком , %</t>
  </si>
  <si>
    <t>1 000</t>
  </si>
  <si>
    <t>500 000</t>
  </si>
  <si>
    <t>1 000 000</t>
  </si>
  <si>
    <t>1 500 000</t>
  </si>
  <si>
    <t>4 000 000</t>
  </si>
  <si>
    <t>5 000 000</t>
  </si>
  <si>
    <t>6 000 000</t>
  </si>
  <si>
    <t>2 000 000</t>
  </si>
  <si>
    <t>2 500 000</t>
  </si>
  <si>
    <t>150 000</t>
  </si>
  <si>
    <t>190 000</t>
  </si>
  <si>
    <t>230 000</t>
  </si>
  <si>
    <t>250 000</t>
  </si>
  <si>
    <t>7 000</t>
  </si>
  <si>
    <t>9 000</t>
  </si>
  <si>
    <t>12 000</t>
  </si>
  <si>
    <t>15 000</t>
  </si>
  <si>
    <t>3 000 000</t>
  </si>
  <si>
    <t>6000 000</t>
  </si>
  <si>
    <t>7000 000</t>
  </si>
  <si>
    <t>13 000</t>
  </si>
  <si>
    <t>17 000</t>
  </si>
  <si>
    <t>30 000</t>
  </si>
  <si>
    <t>показник продукту (кількість типів (отримувачів) платежів)</t>
  </si>
  <si>
    <t>показник продукту (кількість галузевих модулів системи)</t>
  </si>
  <si>
    <t>показник якості, питома вага витрат на проведення заходів у поточному році до запланованих, %</t>
  </si>
  <si>
    <t>показник продукту (кількість заходів)</t>
  </si>
  <si>
    <t>Департамент інформаційно-комунікаційних технологій / КП "Інформатика"</t>
  </si>
  <si>
    <t>13.</t>
  </si>
  <si>
    <t>13. Розвиток інноваційних форм участі для киян (відкрите урядування та електронна демократія)</t>
  </si>
  <si>
    <t>13.2. Проведення інформаційно-консультаційних заходів щодо реалізації міських проектів із створення інформаційно-комунікаційних технологій та е-сервісів, популяризація та навчання користуванню е-сервісами, проведення щорічних форумів  Київ Смарт Сіті</t>
  </si>
  <si>
    <t>13.3. Модернізація інформаційно-довідкової система «ОСНи столиці»</t>
  </si>
  <si>
    <t>13.4. Створення програмно-апаратного комплексу по обслуговуванню антикорупційної гарячої лінії</t>
  </si>
  <si>
    <t>14. Забезпечення ефективної системи контролю з боку мешканців м. Києва</t>
  </si>
  <si>
    <t>14.2. Створення та впровадження комплексної інформаційно-аналітичної системи управління фінансово-господарською діяльністю в м. Києві (КІАС «УФГД»)</t>
  </si>
  <si>
    <t>15. Налагодження комунікації «влада-громадськість»</t>
  </si>
  <si>
    <t>16. Створення сучасної ефективної платформи управління міською інфраструктурою</t>
  </si>
  <si>
    <t xml:space="preserve">16.2. Створення, впровадження, модернізація та супровід Реєстру інформаційних, телекомунікаційних, інформаційно - телекомунікаційних систем структурних підрозділів виконавчого органу  Київської міської ради (Київської міської державної адміністрації)  </t>
  </si>
  <si>
    <t>16.4. Дооснащення інтелектуально-аналітичного комплексу комплексної системи відеоспостереження міста Києва</t>
  </si>
  <si>
    <t>16.5. Модернізація та функціональне розширення апаратних комплексів для поточних та перспективних завдань</t>
  </si>
  <si>
    <t>16.6. Оренда промислового дата-центру</t>
  </si>
  <si>
    <t xml:space="preserve">16.7. Створення резервного дата-центру </t>
  </si>
  <si>
    <t>16.9. Створення, розвиток та супроводження сервісної мережевої інфраструктури</t>
  </si>
  <si>
    <t>16.10. Створення та розвиток мережі доступу</t>
  </si>
  <si>
    <t>16.11. Модернізація локальних обчислювальних мереж структурних підрозділів виконавчого органу Київської міської ради (Київської міської державної адміністрації)</t>
  </si>
  <si>
    <t xml:space="preserve">16.14. Супровід та підтримка міської мережевої інфраструктури </t>
  </si>
  <si>
    <t>16.15. Оснащення приміщень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системою відеоконференцзв'язку</t>
  </si>
  <si>
    <t>16.16. Модернізація та розвиток кабельного телебачення</t>
  </si>
  <si>
    <t>16.18. Придбання ліцензійного програмного забезпечення</t>
  </si>
  <si>
    <t>16.19. Придбання комп'ютерної техніки та оргтехніки</t>
  </si>
  <si>
    <t>16.20. Закупівля антивірусного програмного забезпечення</t>
  </si>
  <si>
    <t xml:space="preserve">16.22. Створення та впровадження операційного центру кібербезпеки, його технічне обслуговування, сервісна підтримка, розширення та дооснащення </t>
  </si>
  <si>
    <t>16.23. Створення та проведення державних експертиз комплексних систем захисту інформації автоматизованих  систем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місті Києва</t>
  </si>
  <si>
    <t>16.8. Створення та супроводження платформи інтернету речей</t>
  </si>
  <si>
    <t>17. Відкриття нових можливостей сучасної смарт-економіки на основі інновацій і розвитку знань</t>
  </si>
  <si>
    <t xml:space="preserve">17.2. Розробка стандартів смарт сіті з метою стимулювання співробітництва між містом, бізнесом, спільнотою </t>
  </si>
  <si>
    <t>17.4. Розвиток та технічна підтримка тематичного веб-агрегатора заходів і подій міста Києва на основі служб Google</t>
  </si>
  <si>
    <t>18. Реорганізація та підвищення ефективності внутрішніх процесів органів міської влади</t>
  </si>
  <si>
    <t>19. Інтеграція та координація окремих функцій і служб міста задля оптимізації вирішення комплексних проблем та прискорення міжвідомчої взаємодії</t>
  </si>
  <si>
    <t>20. Удосконалення системи контролю за діяльністю комунальних підприємств та бюджетних організацій</t>
  </si>
  <si>
    <t>21. Удосконалення системи збору статистичної інформації для підвищення ефективності прийняття управлінських рішень</t>
  </si>
  <si>
    <t>22.1. Створення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</si>
  <si>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22.2. Проведення державної експертизи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</si>
  <si>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22.3. Обслуговування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</si>
  <si>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22.4. Створення та атестація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в яких циркулює інформація з обмеженим доступом</t>
  </si>
  <si>
    <t>22.5. Обслуговування створених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</si>
  <si>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22.6. Підвищення кваліфікації працівників, які відповідають за захист інформації на об'єктах інформаційної діяльності, в інформаційно-телекомунікаційних (автоматизованих) системах</t>
  </si>
  <si>
    <t>22.7. Створення автоматизованих систем класу "1" 4 категорії, їх модернізація та підтримка функціонування у структурних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</si>
  <si>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22. Захист державних інформаційних ресурсів та інформації, вимога щодо захисту якої встановлена законом</t>
  </si>
  <si>
    <t>2.1. Обслуговування інформаційно-довідкових кіосків (терміналів), встановлених на туристичних об'єктах та маршрутах міста Києва</t>
  </si>
  <si>
    <t>Забезпечення реалізації заходу Стратегії розвитку міста Києва до 2025 року: автоматизація диспетчерського керування міським та приміським громадським транспортом (обладнання транспорту GPS-трекерами та бортовими комп'ютерами, впровадження електронних шляхових листів тощо). Впровадження системи диспетчеризації транспортної інфраструктури з можливістю масштабування кількості виконуваних завдань та функцій з метою подальшої інтеграції в єдиний інформаційно-аналітичний простір для оперативного реагування на події та ситуації, що виникають у місті Києві</t>
  </si>
  <si>
    <t xml:space="preserve">4.1. Створення та супроводження програмно-апаратного комплексу Єдиного диспетчерського центру моніторингу роботи транспорту та збору інформації </t>
  </si>
  <si>
    <t>5.1. Створення, впровадження, модернізація та супроводження автоматизованої системи контролю оплати паркування</t>
  </si>
  <si>
    <t>6.1. Створення, розвиток та супроводження програмно-апаратного  комплексу управління та контролю мереж зовнішнього освітлення міста Києва</t>
  </si>
  <si>
    <t>7.2. Створення, впровадження, розвиток та супровід автоматизованої інформаційно-аналітичної системи приймання та обробки звернень користувачів пасажирського транспорту міста Києва</t>
  </si>
  <si>
    <t>8.1. Створення та супроводження платформи "Електронна медицина"</t>
  </si>
  <si>
    <t>9.1. Створення, розвиток та супроводження міської системи програмно-апаратних засобів збору та оброблення даних про стан  довкілля міста Києва</t>
  </si>
  <si>
    <t>11.1. Розвиток комплексної системи відеоспостереження та систем забезпечення безпеки</t>
  </si>
  <si>
    <t>12.1. Створення, розвиток та супроводження системи оповіщення в разі виникнення надзвичайних ситуацій</t>
  </si>
  <si>
    <t>13.1. Створення, розвиток та супроводження Платформи електронної демократії</t>
  </si>
  <si>
    <t>15.1. Супровід, впровадження та підтримка створених інформаційно-комунікаційних систем, платформ, веб-порталів та сервісів</t>
  </si>
  <si>
    <t xml:space="preserve">16.1. Створення, впровадження та модернізація міських реєстрів
 </t>
  </si>
  <si>
    <t>17.1. Створення, розвиток та супроводження єдиної системи обліку платежів м.Києва</t>
  </si>
  <si>
    <t>18.1. Модернізація та супроводження інформаційно-телекомунікаційних систем єдиного інформаційного простору територіальної громади міста Києва та системи  "Електронний архів міста Києва"</t>
  </si>
  <si>
    <t xml:space="preserve">19.1. Розвиток програмно-апаратного комплексу диспетчеризації в житлово-комунальному господарстві
  </t>
  </si>
  <si>
    <t>20.1. Модернізація, розвиток та супроводження інформаційно-телекомунікаційної системи "Портал внутрішнього контролю "Київаудит" (WEB-портал "Київаудит")</t>
  </si>
  <si>
    <t>21.1. Створення, впровадження та модернізація платформи великих даних</t>
  </si>
  <si>
    <t>РАЗОМ, 
у тому числі за роками:</t>
  </si>
  <si>
    <t>18.2. Модернізація та супроводження внутрішнього корпоративного інформаційного порталу та системи управління проектами</t>
  </si>
  <si>
    <t>10.1. Створення, впровадження, супровід та модернізація інформаційно-телекомунікаційних систем/підсистем, сервісів  єдиного освітнього простору м. Києва</t>
  </si>
  <si>
    <t>14.1 Розвиток та впровадження  міської платформи управління даними та сервісами</t>
  </si>
  <si>
    <t>16.24. Розвиток та впровадження  системи дистанційного навчання</t>
  </si>
  <si>
    <t>показник продукту (кількість програмно-технічних комплексів)</t>
  </si>
  <si>
    <t>7.1. Закупівля та встановлення програмно-технічних комплексів самообслуговування, придбання програмного забезпечення для впровадження автоматизованої системи обліку оплати проїзду в міському пасажирському транспорті міста Києва незалежно від форм власності, забезпечення розповсюдження та поповнення єдиного елетронного квитка</t>
  </si>
  <si>
    <t xml:space="preserve">Київський міський голова </t>
  </si>
  <si>
    <t>Віталій КЛИЧКО</t>
  </si>
  <si>
    <t>2020 - 2022</t>
  </si>
  <si>
    <t xml:space="preserve">Розвиток системи інформування заявників про події у місті. Розвиток та модернізація сервісу електронних петицій. Розвиток сервісу «Громадський бюджет» (ГБ): зміна структури та зовнішнього вигляду сайту (редизайн сайту). Розробка брендбука як систематизація фірмового стилю. Доопрацювання сервісу ГБ: ведення історії проектів-переможців. вивід голосів за ГБ в Особистому Кабінеті киянина, перехід проектів між сесіями — механізм направлення проектів минулих періодів, які отримали мінімально необхідну підтримку, але не потрапили на реалізацію, відразу на експертизу, редактор контентних блоків, реалізація API з відкритим доступом на сайті (зчитування базової статистики по відвідуванню сайту та дій користувачів), створення відкритого календаря подій та заходів, голосування в рамках ГБ, автоматизація внутрішніх комунікаційних процесів, удосконалення картки проекту. Інтеграція сервісу  ГБ з існуючими сервісами е-демократії (ІС "Реєстр територіальної громади міста Києва", ІАС «Майно» тощо). </t>
  </si>
  <si>
    <t xml:space="preserve">Забезпечення реалізації заходів Стратегії розвитку міста Києва до 2025 року: реалізація проекту «Громадський бюджет»  з метою залучення жителів до прийняття рішень, поліпшення діалогу між місцевою владою та громадськістю шляхом співпраці в рамках процесу формування бюджету; впровадження платформи електронної демократії: е-петиції, е-громадські слухання, публічні дискусії, е-сервіси. Створення мобільних додатків для участі в голосуванні, подання петицій тощо. Впровадження інструментів масових опитувань  (у тому числі в електронній формі) при прийнятті владою рішень, що становлять суспільний інтерес. Модернізація, функціональне розширення та супроводження інформаційно-телекомунікаційної системи «Єдиний веб-портал територіальної громади міста Києва» (ІТС ЄВП): удосконалення інформаційної структури порталу, інтеграція з іншими муніципальними ресурсами; зміна дизайну та приведення до єдиної архітектури веб-ресурси доменної зони kyivcity.gov.ua.  Розробка API отримання даних з інформаційно-телекомунікаційною системою «Єдиний інформаційний простір територіальної громади міста Києва» (ІТС ЄІПК), створення форми подачі запитів на інформацію; </t>
  </si>
  <si>
    <t>Департамент інформаційно-комунікаційних технологій / КП "Інформатика" / КП "Головний інформаційно-обчислювальний центр" / СКП "Київтелесервіс"</t>
  </si>
  <si>
    <r>
      <t xml:space="preserve">16.21. Побудова системи управління підключеннями та гнучкий контроль доступу для </t>
    </r>
    <r>
      <rPr>
        <sz val="10"/>
        <color rgb="FF0070C0"/>
        <rFont val="Times New Roman"/>
        <family val="1"/>
        <charset val="204"/>
      </rPr>
      <t>безпроводових</t>
    </r>
    <r>
      <rPr>
        <sz val="10"/>
        <color indexed="8"/>
        <rFont val="Times New Roman"/>
        <family val="1"/>
        <charset val="204"/>
      </rPr>
      <t xml:space="preserve"> та кабельних пристроїв</t>
    </r>
  </si>
  <si>
    <r>
      <t>16.17. Побудова системи керування універсальним та</t>
    </r>
    <r>
      <rPr>
        <sz val="10"/>
        <rFont val="Times New Roman"/>
        <family val="1"/>
        <charset val="204"/>
      </rPr>
      <t xml:space="preserve"> безпроводовим</t>
    </r>
    <r>
      <rPr>
        <sz val="10"/>
        <color indexed="8"/>
        <rFont val="Times New Roman"/>
        <family val="1"/>
        <charset val="204"/>
      </rPr>
      <t xml:space="preserve"> доступом</t>
    </r>
  </si>
  <si>
    <t>16.12. Створення та супроводження  системи міського телефонного електрозв`язку</t>
  </si>
  <si>
    <r>
      <t>12.2. Побудова опорної</t>
    </r>
    <r>
      <rPr>
        <sz val="10"/>
        <rFont val="Times New Roman"/>
        <family val="1"/>
        <charset val="204"/>
      </rPr>
      <t xml:space="preserve"> безпроводової </t>
    </r>
    <r>
      <rPr>
        <sz val="10"/>
        <color indexed="8"/>
        <rFont val="Times New Roman"/>
        <family val="1"/>
        <charset val="204"/>
      </rPr>
      <t>мережі для створення системи раннього оповіщення від техногенних загроз, екологічного моніторингу</t>
    </r>
  </si>
  <si>
    <t>Ціль: Перетворення Києва у місто, відкрите для бізнесу</t>
  </si>
  <si>
    <t>1.1. Модернізація інформаційної онлайн-системи «Kyiv Business City»</t>
  </si>
  <si>
    <t>показник затрат, тис.грн</t>
  </si>
  <si>
    <t xml:space="preserve">Забезпечення реалізації заходу Стратегії розвитку міста Києва до 2025 року: впровадження інформаційної онлайн-служби для підприємців з можливістю отримання переліку всіх необхідних  дозволів та ліцензій для відкриття різних видів бізнесу (віртуальний бізнес-центр). Забезпечення модернізації та супроводження інформаційної онлайн-системи «Kyiv Business City», яка є інформаційною онлайн-службою для підприємців з можливістю отримання переліку всіх необхідних дозволів та ліцензій для відкриття різних видів бізнесу; проведення аудиту існуючих файлів документів та інформаційних матеріалів тощо; включення сервісу до єдиної інформаційно-телекомунікаційної системи міста Києва </t>
  </si>
  <si>
    <t>Забезпечення реалізації заходу Стратегії розвитку міста Києва до 2025 року: створення туристичних центрів та встановлення терміналів з метою інформаційного супроводу туристів. Розширення функціональних можливостей існуючих апаратних комплексів. Закупівля обладнання, розгортання, налаштування та технічне супроводження. Стабільний контроль та моніторинг стану, підтримка функціоналу центру обробки даних (міського дата-центру) та cloud платформи при масштабуванні системи в цілому. Резервування апаратної частини для забезпечення безперебійної працездатності комплексу</t>
  </si>
  <si>
    <t>3.1. Створення,  впровадження, супровід та модернізація автоматизованої системи управління єдиною міською абонентською службою та роботою з дебіторською заборгованістю</t>
  </si>
  <si>
    <t>Забезпечення реалізації заходу Стратегії розвитку міста Києва до 2025 року: перенесення послуг в електронний формат (через електронний портал). Створення автомтизованої системи управління єдиною міською абонентською службою для створення умов щодо надання послуг та вирішення питань по усіх категоріях послуг населенню в одному місці; забезпечення єдиного стандарту обслуговування та якості; забезпечення крокової доступності точок обслуговування в будь-якому районі міста; збільшення кількості обслуговувань  споживачів послуг, що звернулися (фізичних осіб, юридичних осіб; окремо розташовані будинки та споруди); скорочення часу на оформлення документації; зменшення числа можливих помилок персоналу</t>
  </si>
  <si>
    <t>показник ефективності, середні витрати на придбання  обладнання для оснащення спеціальної техніки, тис.грн</t>
  </si>
  <si>
    <t>показник якості, динаміка росту кількості користувачів у порівнянні з попереднім роком, %</t>
  </si>
  <si>
    <t>Забезпечення реалізації заходу Стратегії розвитку міста Києва до 2025 року: впровадження принципів "Розумної парковки" (перехід на безготівковий розрахунок, створення онлайн-мапи вільних паркомісць тощо). Створення автоматизованої системи для запровадження обов’язкової оплати за паркування відповідно до визначеного режиму роботи паркувальних майданчиків, впровадження виключно безготівкових способів оплати за послуги паркування з фіксацією факту оплати в режимі реального часу в електронній системі обліку послуг паркування за відсутності паперових паркувальних талонів та з виключенням «людського фактору» при сплаті за паркування. Підвищення зручності паркування для водіїв, в тому числі в частині оплати паркування, впровадження автоматизованого обліку паркувальних місць, що дозволяє використовувати паркувальні майданчики з максимальною ефективністю.  Зменшення навантаження на вулично-дорожню мережу міста через гнучке ціноутворення на послуги з паркування та інформування водіїв про вільні паркувальні місця.  Підвищення рівня якості надання послуг паркування, запровадження нових інноваційних технологій. Облік штрафів за порушення правил зупинки, стоянки та паркування, в тому числі за неоплату паркування, та контроль їх сплати</t>
  </si>
  <si>
    <t>показник ефективності, середні витрати на придбання одного комплекту обладнання, тис.грн</t>
  </si>
  <si>
    <t>Забезпечення реалізації заходу Стратегії розвитку міста Києва до 2025 року: модернізація та розширення мереж зовнішнього освітлення вулиць, магістралей, пішохідних переходів, тротуарів та прибудинкових територій. Створення та супровід програмно-апаратного комплексу управління та контролю мереж зовнішнього освітлення міста Києва для забезпечення зменшення загальних витрат, включаючи витрати за спожиту електроенергію (зниження енергоспоживання до 40%) та експлуатаційні витрати, шляхом керування мережами зовнішнього освітлення міста Києва як з центру обробки даних (міського дата-центру), так і з віддалених автоматизованих робочих місць, зокрема через мобільні пристрої</t>
  </si>
  <si>
    <t>показник ефективності, середні витрати на модернізацію, впровадження та супроводження одного модуля, тис.грн</t>
  </si>
  <si>
    <t>Забезпечення реалізації заходу Стратегії розвитку міста Києва до 2025 року: впровадження систем безготівкової оплати проїзду в громадському транспорті та єдиного електронного квитка з широким набором тарифів. Закупівля та встановлення програмно-технічних комплексів самообслуговування, валідаторів, бортових комп'ютерів. Модернізація технології на певні способи продажу і прийому оплати проїзду пасажирів та багажу в міському пасажирському транспорті. Використання даних для оптимізації маршрутів громадського транспорту міста на основі аналізу пасажиропотоку та вдосконалення практичної та економічної ефективності функціонування транспортного забезпечення в місті Києві</t>
  </si>
  <si>
    <t>Забезпечення реалізації заходу Стратегії розвитку міста Києва до 2025 року: створення єдиного диспетчерського центру керування комунальним транспортом.  Створення  автоматизованої інформаційно-аналітичної системи приймання та обробки звернень користувачів пасажирського транспорту. Впровадження служби підтримки пасажирів міського транспорту.  Створення аналітичної підсистеми надання послуг пасажирського транспорту.   Автоматизація процесу підтримки пасажирів міського транспорту. Створення підсистеми уніфікованого інтерфейсу моніторингу витрат та стану рахунку пасажира, підбору тарифу та нагадування про поповнення рахунку тощо</t>
  </si>
  <si>
    <t>Забезпечення реалізації заходу Стратегії розвитку міста Києва до 2025 року: використання інформаційно-комунікаційних технологій у сфері управління та надання медичних послуг за допомогою електронних засобів. Створення платформи "Електронна медицина" для об'єднання інформаційних ресурсів, впроваджених у медичних закладах столиці, на єдиній платформі шляхом створення шини взаємообміну інформацією, формування централізованих міських медичних реєстрів (лікарів, пацієнтів, медичних закладів, лікарських засобів та виробів медичного призначення тощо)</t>
  </si>
  <si>
    <t>показник ефективності, середні витрати на створення та супроводження одного модуля платформи, тис. грн</t>
  </si>
  <si>
    <t>показник продукту (кількість модулів платформи)</t>
  </si>
  <si>
    <t>показник ефективності, середні витрати на придбання одного комплекту сенсорного обладнання, тис.грн</t>
  </si>
  <si>
    <t>Забезпечення реалізації заходу Стратегії розвитку міста Києва до 2025 року: вдосконалення системи моніторингу довкілля у м. Києві з використанням сучасних інформаційно-комунікаційних технологій та приладів контролю. Створення та супровід системи екологічного моніторингу м. Києва, що включає встановлення програмно-апаратного комплексу, який здійснюватиме контроль за екологічним станом окремих локацій та міста Києва в цілому для попередження та прогнозування надзвичайних ситуацій та своєчасного інформування служб та громадян. Попередження виникнення надзвичайних ситуацій та запобігання екологічним катастрофам</t>
  </si>
  <si>
    <t>показник ефективності, середні витрати на створення та модернізацію однієї системи/модуля/сервісу, тис. грн</t>
  </si>
  <si>
    <t>показник ефективності, середні витрати на придбання та монтаж одного засобу відеофіксації, тис.грн</t>
  </si>
  <si>
    <t>Забезпечення реалізації заходів Стратегії розвитку міста Києва до 2025 року: розробка та впровадження автоматизованої системи відеоспостереження на вулицях та автошляхах міста; інтеграція єдиної міської системи відеоспостереження із системою керування дорожнім рухом та рухом громадського транспорту (СЕКТОР 2.2. Завдання 1.4);  обладнання вулично-дорожньої мережі засобами фіксації порушень ПДР та системами відеоспостереження (СЕКТОР 2.2. Завдання 2.1). Підвищення рівня громадської безпеки на вулицях, в місцях масового скупчення людей, об'єктах соціальної інфраструктури, створення технологічних умов для попередження та розслідування злочинів. Впровадження комплексних систем відеоспостереження на визначених територіях міста: парки, ринки, вокзали, нові заклади соціально-культурного призначення тощо. Додаткове оснащення дитячих дошкільних закладів м.Києва засобами відеофіксації</t>
  </si>
  <si>
    <t>показник ефективності, середні витрати на супровід та технічну підтримку одного засобу відеофіксації, тис.грн</t>
  </si>
  <si>
    <t>Забезпечення сталого функціонування комплексної системи відеоспростереження міста Києва із врахуванням постійного зростання кількості приладів, обладнання та відеокамер. Оперативне реагування на несправність  обладнання комплексної системи відеоспростереження та його ремонт на місці розташування. Забезпечення цілодобового функціонування, електроживлення, ремонт, заміна, апаратна, програмна та технічна підтримка встановлених камер відеоспостереження, забезпечення доступу до мережі Internet. Підтримка та адміністрування мережевої інфраструктури, забезпечення зберігання даних відеоспостереження, доступу до мережі Internet</t>
  </si>
  <si>
    <t>показник ефективності, середні витрати на придбання одного акустичного обладнання у комплекті, тис.грн</t>
  </si>
  <si>
    <t>Забезпечення реалізації заходу Стратегії розвитку міста Києва до 2025 року: створення мереж інформування населення у разі виникнення надзвичайних ситуацій, та загроз. Створення, дооснащення та супровід системи оповіщення населення та комунальних служб в разі надзвичайних ситуацій, та оснащення місць встановлення комплексної міської системи відеоспостереження, техногенних об’єктів підвищеної небезпеки та інших місць скупчення населення зовнішніми датчиками-сенсорами. Стеження за станом різних ділянок ЖКГ і ефективне реагування на збій в окремих частинах. Прогнозування потенційних проблем на основі аналізу, зібраних з датчиків даних: сейсмодатчик, газоаналізатор, датчик радіаційного стану, гідродатчик, температурний датчик тощо</t>
  </si>
  <si>
    <t>показник ефективності, середні витрати на придбання одного комплекту обладнання,  тис.грн</t>
  </si>
  <si>
    <t>Забезпечення реалізації заходу Стратегії розвитку міста Києва до 2025 року: створення мереж інформування населення у разі виникнення надзвичайних ситуацій та загроз. Придбання комплекту обладнання LoRa WAN, програмного забезпечення: АРР, інтерфейс адміністратора, конфігурація, управління, моніторинг мережі; BilligАРР: тарифікація послуг, інтерфейс користувача, структурування даних, статистика, візуалізація, API для зовнішніх систем;WebАРР, інтерфейс користувача, аналіз даних, статистика, візуалізація  запитів користувачів; BiАРР, система багатофакторного аналізу з використання елементів штучного інтелекту. Виконання робіт із встановлення, підключення обладнання, інсталяція та налаштування програмних засобів</t>
  </si>
  <si>
    <t>показник ефективності, середні витрати на інтегрування однієї інформаційно - комунікаційної системи/модуля/сервісу, тис. грн</t>
  </si>
  <si>
    <t>удосконалення системи обліку публічної інформації;  оптимізація блоку топ-новин розділу «Публічна інформація та ЗМІ», створення інструменту (бази даних) для проходження проектів рішень Київської міської ради. Створення субвеб-сторінки Київської міської ради на ІТС ЄВП. Модернізація та функціональне розширення програмно-технічного комплексу інформаційно-довідкової служби Call-центр 1551. Розширення функціональних можливостей програмно-технічного комплексу інформаційно-довідкової служби Call-центр. Закупівля ліцензій та обладнання. Удосконалення масової автоматизованої розсилки СМС-повідомлень та інших сервісів. Створення мобільного додатка виконавця/керівника організації/структурного підрозділу КМДА на платформі Android та IOS. Оновлення програмних засобів та інтеграція  е-петиції, «Звернення 1551» з ІТС ЄІПК. Розвиток системи протидії незаконній рекламі. Створення платформи для отримання відеоданих від агентів та пересічних користувачів з надзвичайних та тематичних подій. Створення системи автоматизованого лінгвістичного аналізу розмов операторів КБУ «Контактний центр міста Києва»  та омніканальної системи спілкування мешканців та гостей міста Києва з операторам в режимі переписки або роботизованому форматі надання відповідей</t>
  </si>
  <si>
    <t xml:space="preserve"> Інтеграція сервісу ГБ із інформаційною системою Державної фіскальної служби України у місті Києві для ідентифікації осіб, які є платниками податків до бюджету Києва, але не зареєстровані на території міста, в рамках виконання Положення про Громадський бюджет. Інтеграція сервісу ГБ з системою публічних електронних закупівель ProZorro та сервісом моніторингу закупівель у системі електронних торгів ProZorro – DoZorro. Інтеграція з інформаційно-обліковими системами для відслідковування майна, набутого в рамках реалізації проектів ГБ. Доопрацювання адміністративного центру сервісу ГБ в частині звітування про хід реалізації громадських проектів-переможців з можливістю оприлюднення альтернативної інформації  авторами проектів на сайті ГБ. Автоматичне формування та конструктор звітів. Супроводження та технічне обслуговування сервісу ГБ. Аудит сервісу ГБ. Розвиток проекту "Вікдриті дані" </t>
  </si>
  <si>
    <t>показник ефективності, середні витрати на проведення одного форуму, тис.грн</t>
  </si>
  <si>
    <t>Організація та проведення заходів із популяризації створених міських інформаційних сервісів; комунікація в соціальних медіа, контакти із засобами масової інформації, представлення інформації для широкого загалу на офіційних веб-сайтах; підготовка матеріалів для публікацій; організація та проведення тематичних заходів (робочі зустрічі, круглі столи, навчальні програми тощо); організація та проведення щорічного Форуму Київ Смарт Сіті</t>
  </si>
  <si>
    <t xml:space="preserve">Забезпечення модернізації та супроводження інформаційно-довідкової система «ОСНи столиці» (реєстр органів самоорганізації населення міста Києва), що автоматизує управлінські процеси Департаменту суспільних комунікацій виконавчого органу Київської міської ради (Київської міської державної адміністрації) та забезпечує висвітення інформації про ОСНи міста Києва; включення її до єдиної інформаційно-телекомунікаційної системи міста Києва </t>
  </si>
  <si>
    <t>показник ефективності, середні витрати на модернізацію одного модуля, тис.грн</t>
  </si>
  <si>
    <t>Закупівля програмно-апаратного комплексу для створення в апараті виконавчого органу Київської міської ради (Київської міської державної адміністрації) антикорупційної гарячої лінії на виконання рішення Київської міської ради від 19.04.2018 № 511/4575 "Про антикорупційну гарячу лінію"</t>
  </si>
  <si>
    <t>показник продукту (кількість ліцензій та закупівля додаткових модулів платформи )</t>
  </si>
  <si>
    <t xml:space="preserve">Забезпечення реалізації заходів Стратегії розвитку міста Києва до 2025 року: запровадження сервісу онлайн-оцінювання діяльності КМДА; вдосконалення системи моніторингу використання бюджетних коштів (проект «Відкритий бюджет»); інтеграція системи державних електронних закупівель з проектом «Відкритий бюджет»; використання сучасних геоінформаційних та інформаційних систем для надання доступу до муніципальних даних (інформація про об'єкти комунальної власності, земельного кадастру тощо); створення автоматизованої публічно доступної системи обліку договорів, пов‘язаних з майном громади Києва (аналітичні дані та тексти договорів, включаючи всі зміни); інтеграція геоінформаційної системи обліку та управління інфраструктурними об'єктами міста з містобудівним кадастром (СЕКТОР 2.2. Завдання 4.1.); створення єдиної інформаційно-аналітичної системи надання соціальних послуг (СЕКТОР 2.3. Завдання 1.2); впровадження електронної процедури оформлення документів щодо встановлення інформаційних носіїв та об'єктів зовнішньої реклами (СЕКТОР 2.6. Завдання 1.2.); створення міського електронного каталогу пам'яток історії, монументального мистецтва, архітектури та археології. Створення інтернет-порталу «Культурна спадщина міста Києва» та інтерактивної карти об'єктів культурної спадщини, яка серед іншого міститиме інформацію про балансоутримувачів таких об'єктів, їх поточний стан, фотозображення тощо (СЕКТОР 3.1. Завдання 1.3.).  </t>
  </si>
  <si>
    <t>показник ефективності, середні витрати на створення, впровадження та модернізацію одного модуля, тис.грн</t>
  </si>
  <si>
    <t>Впровадження інформаційно-аналітичних систем управління в структурних підрозділах Київської міської державної адміністрації. Створення моделей даних для сервісів та програмних модулів: «Реєстр суб’єктів, які надають послуги» тощо. Супровід апаратно-програмних платформ систем/модулів/компонентів з відкритими інтерфейсами обміну даними. Модернізація та налаштування програмного забезпечення корпоративної шини, включаючи підтримку синхронного та асинхронного виклику сервісів, реалізацію транзакційної моделі, обробку та перетворення повідомлень, статичну та алгоритмічну маршрутизацію повідомлень. Інтеграція з існуючими API міста. Модернізація API для зовнішніх сервісів, систем та баз даних</t>
  </si>
  <si>
    <t>Забезпечення реалізації заходу Стратегії розвитку міста Києва до 2025 року: розробка єдиної методології бухгалтерського обліку за галузевими напрямками. Налаштування та розробка галузевих конфігурацій комплексної інформаційно-аналітичної системи управління фінансово-господарською діяльністю в м. Києві (КІАС «УФГД») на основі єдиної бухгалтерської методології обліку. Модернізація системи для забезпечення відповідності її функціоналу вимогам єдиної методології бухгалтерського обліку та іншим нормативним документам, забезпечення  зручності користування системою з використанням новітніх технологій. Впровадження розроблених галузевих рішень системи в структурних підрозділах виконавчого органу Київської міської ради (Київської міської державної адміністрації), комунальних підприємствах та установах за такими напрямами: освіта та культура; медичні заклади; транспортна інфраструктура; благоустрій; містобудування та земельні ресурси</t>
  </si>
  <si>
    <t>показник продукту (кількість інформаційно - комунікаційних систем, модулів та сервісів )</t>
  </si>
  <si>
    <t>Забезпечення реалізації заходу Стратегії розвитку міста Києва до 2025 року: розвиток єдиного веб-порталу Києва для інформування мешканців та забезпечення зворотного зв'язку із органами влади у столиці. Супровід, впровадження та підтримка створених інформаційно-телекомунікаційних систем, платфом, веб-порталів та сервісів міста Києва (більш ніж 40 систем, сервісів, реєстрів тощо).  Закупівля ліцензованого програмного забезпечення для проведення моніторингу, забезпечення підтримки та відмовостійкості систем. Заробітна плата працівників КП "Головний інформаційно-обчислювальний центр", відповідальних за аналіз працездатності, контроль моніторингу, взаємодія із структурними підрозділами виконавчого органу Київської міської ради (Київської міської державної адміністрації) щодо створених та створення нових інформаційно-телекомунікаційних систем, платфом, веб-порталів та сервісів; закупівля апаратного забезпечення та робочих станцій</t>
  </si>
  <si>
    <t>Забезпечення реалізації заходу Стратегії розвитку міста Києва до 2025 року: консолідація електронних інформаційних баз і реєстрів, забезпечення публічного доступу до них та надання на їх базі послуг населенню в електронному вигляді; посилення контролю за утриманням домашніх тварин (СЕКТОР 2.6. Завдання 1.4). Забезпечення централізації ведення інформації в єдиних міських реєстрах даних. Закупівля ліцензій програмних засобів та їх впровадження. Модифікація та створення нової функціональності, забезпечення інтеграції з іншими системами, базами даних: сервіс консолідації пільговиків; сервіс консолідації адрес; реєстр новонароджених та померлих; ІС Реєстр територіальної громади м. Києва; Реєстр домашніх тварин, Реєстр суб'єктів, що надають послуги, АБД "Квартоблік" тощо. Забезпечення розвитку інформаційної системи «Муніципальний реєстр» (розвиток реєстру дітей тощо), інтеграція із сервісом Державної фіскальної служби України для отримання інформації про працюючих в м. Києві та інші реєстри. Супровід апаратно-програмних рішень</t>
  </si>
  <si>
    <t>показник ефективності, середні витрати на створення, впровадження, модернізацію та супроводження одного модуля, тис.грн</t>
  </si>
  <si>
    <t>16.3. Обслуговування центру обробки даних (міського дата-центру)</t>
  </si>
  <si>
    <t>показник ефективності, середні витрати на функіонування одного об'єкта, тис.грн</t>
  </si>
  <si>
    <r>
      <t xml:space="preserve">Супроводження, модернізація  та технічна підтримка функціонування всіх систем апаратно-програмного комплексу міського дата-центру, каналів </t>
    </r>
    <r>
      <rPr>
        <sz val="10"/>
        <rFont val="Times New Roman"/>
        <family val="1"/>
        <charset val="204"/>
      </rPr>
      <t>електрозв'язку</t>
    </r>
    <r>
      <rPr>
        <sz val="10"/>
        <color indexed="8"/>
        <rFont val="Times New Roman"/>
        <family val="1"/>
        <charset val="204"/>
      </rPr>
      <t xml:space="preserve"> (основних та резервних), систем пожежогасіння, вентиляції, кондиціонування, опалення, ремонт тощо для забезпечення стабільної роботи, у тому числі виплата заробітної плати працівникам КП «Інформатика», задіяним у супроводі та технічній підтримці центру обробки даних (міського дата-центру) та ситуаційного центру, оренда додаткового приміщення</t>
    </r>
  </si>
  <si>
    <t>показник ефективності, середні витрати на придбання одиниці серверного обладнання, тис.грн</t>
  </si>
  <si>
    <t>Закупівля додаткового спеціального обладнання  та програмного забезпечення з метою уніфікації всього функціоналу комплексної системи відеоспостереження та систем центру обробки даних (міського дата-центру). Масштабування функціоналу аналітичного комплексу, систематизація та об'єднання всіх наявних аналітичних функцій для створення єдиного інструменту керування програмно-апаратним комплексом. Забезпечення аналітичними функціями  сторонніх камер. Збільшення каналів аналітики до 20 000</t>
  </si>
  <si>
    <t>Розширення функціональних можливостей існуючих апаратних комплексів. Закупівля обладнання, розгортання, налаштування та технічне супроводження. Стабільний контроль та моніторінг стану, підтримка функціоналу центру обробки даних (міського дата-центру) та cloud платформи при масштабуванні системи в цілому. Резервування апаратної частини для забезпечення безперебійної працездатності комплексу</t>
  </si>
  <si>
    <t>показник ефективності, середні витрати на оренду одного комплекту серверного обладнання, тис.грн</t>
  </si>
  <si>
    <t>Забезпечення додаткових ресурсів для резервування створених інформаційних систем і сервісів, можливості оперативного нарощування потужності ресурсів з урахуванням подальшого розширення (масштабування) інформаційних систем і міських електронних сервісів</t>
  </si>
  <si>
    <t>показник ефективності, середні витрати на створення одного об'єкта, тис.грн</t>
  </si>
  <si>
    <t>Враховуючи складний соціально-політичний стан у країні та місті Києві, підвищення рівня кіберзагроз та терористичних загроз для критичної ІТ- інфраструктури міста, необхідно створення резервного дата-центру:  забезпечення безперервності бізнес-процесів, підвищення їх ефективності, а також забезпечення відмовостійкості та працездатності інформаційно-аналітичних систем та сервісів уже існуючих та тих, що розробляються. Проектування та побудова приміщення, створення системи пожежогасіння, закупівля апаратних ресурсів та системного програмного забезпечення</t>
  </si>
  <si>
    <t>показник ефективності, середні витрати на створення одного об'єкта сервісної мережевої інфраструктури, тис.грн</t>
  </si>
  <si>
    <r>
      <t>Підключення локальних обчислювальних мереж об’єктів соціально-культурного призначення (заклади освіти, дитячі дошкільні заклади, заклади культури, архітектурні тощо), агрегуючих майданчиків системи міського відеоспостереження, систем управління світлофорних об‘єктів тощо до міської мережевої інфраструктури.  Встановлення мережевого обладнання та забезпечення високошвидкісного і безпечного підключення до всесвітньої мережі Інтернет на об’єктах комунальної власності територіальної громади міста Києва. Побудова надійних, високошвидкісних кана</t>
    </r>
    <r>
      <rPr>
        <sz val="10"/>
        <rFont val="Times New Roman"/>
        <family val="1"/>
        <charset val="204"/>
      </rPr>
      <t>лів електрозв’язку</t>
    </r>
    <r>
      <rPr>
        <sz val="10"/>
        <color indexed="8"/>
        <rFont val="Times New Roman"/>
        <family val="1"/>
        <charset val="204"/>
      </rPr>
      <t xml:space="preserve"> до установ та підприємств міста; підключення кінцевих пристроїв різноманітних проектів  Smart City до  центру обробки даних (міського дата-центру), міського ситуаційного центру</t>
    </r>
  </si>
  <si>
    <t>показник якості, питома вага витрат на створення об'єктів сервісної мережевої інфраструктури у поточному році до запланованих, %</t>
  </si>
  <si>
    <t>показник ефективності, середні витрати на створення одного об'єкта мережі доступу, тис.грн</t>
  </si>
  <si>
    <t>Підключення окремих об'єктів (структурних підрозділів виконавчого органу Київської міської ради (Київської міської державної адміністрації),районних в місті Києві державних адміністрацій тощо), пристроїв (відеокамери, світофорні об’єкти, точки доступу тощо), надання гарантованого з’єднання абонентам телефонної станції. Встановлення мережевого обладнання та забезпечення високошвидкісного і безпечного підключення до всесвітньої мережі Інтернет на об’єктах комунальної власності територіальної громади міста Києва</t>
  </si>
  <si>
    <t>Побудова локальних обчислювальних мереж в будівлях, що належать до комунальної власності територіальної громади міста Києва. Створення структурованих кабельних мереж. Придбання, встановлення та налаштування мережевого обладнання</t>
  </si>
  <si>
    <r>
      <t>Придбання та встановлення телефонного обладнання для забезпечення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Розширення функціональних можливостей телефонної станції. Придбання ліцензій, каналів та розширення номерного ресурсу. Аналіз бізнес-процесів в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адміністрацій для визначення умов для підключення до</t>
    </r>
    <r>
      <rPr>
        <sz val="10"/>
        <rFont val="Times New Roman"/>
        <family val="1"/>
        <charset val="204"/>
      </rPr>
      <t xml:space="preserve"> міського телефонного електрозв'язку</t>
    </r>
  </si>
  <si>
    <t>Придбання програмного забезпечення для систематизації та обслуговування звернень абонентів, організації технічної підтримки, обліку та контролю опрацювання інцендентів, його налаштування та супровід</t>
  </si>
  <si>
    <t>показник ефективності, середні витрати на придбання одного примірника, тис.грн</t>
  </si>
  <si>
    <t>Забезпечення належної експлуатації мережевої інфраструктури; технічна підтримка роботи користувачів; ремонт та відновлення пошкоджень оптоволоконної мережі; технічне обслуговування підключених об'єктів до мережевого обладнання; віртуальних пристроїв тощо, у тому числі  виплата заробітної плати працівникам, задіяним у супроводі та підтримці мережевої інфраструктури, сервісної мережевої інфраструктури, комплексних систем управління захистом та безпекою міської мережевої інфраструктури, кібербезпеки, операторам корпоративної телефонної системи</t>
  </si>
  <si>
    <t>показник продукту (кількість об'єктів) районні у місті Києві державні адміністрації/структурні підрозділи виконавчого органу Київської міської ради (Київської міської державної адміністрації), де планується оснащення</t>
  </si>
  <si>
    <t>показник ефективності, середні витрати на оснащення системою відеоконференцзв'язку на одному об'єкті, тис.грн</t>
  </si>
  <si>
    <t>Аудіовізуальний комплекс для конференц-залів для проведення засідань та відеоконференцій в структурних підрозділах ВО КМР (КМДА), РДА. Підтримка Microsoft Skype for Business. Включає наступні підсистеми: відображення, відеоконференцзв'язок,  акустична система, конференц-система, автоматизоване керування, комутація. Аудіовізуальний комплекс для переговорних кімнат та керівництва установи для проведення засідань та відеоконференцій. Підтримка інтеграції з існуючою системою відеоконференцзв'язку з підтримкою Microsoft Skype for Business. Включає наступні підсистеми: відображення, відеоконференцзв'язок,  акустична система, конференц-система, автоматизоване керування, комутація, елементи інфраструктури (підсистеми мережеві, серверні, живлення тощо)</t>
  </si>
  <si>
    <t>показник ефективності, середні витрати на розвиток кабельного телебачення в одному районі міста, тис.грн</t>
  </si>
  <si>
    <t>Оформлення ліцензії провайдера програмної послуги для 10 районів міста Києва. Реконструкція коаксіальних мереж, заміна на оптоволоконні мережі, встановлення оптичних приймачів. Придбання та налаштування обладнання</t>
  </si>
  <si>
    <t>Виконання робіт із монтажу та налагодження системи управління, пристроїв контролерів, системи моніторингу та аудиту</t>
  </si>
  <si>
    <t>показник ефективності, середні витрати на придбання одного примірника програмного забезпечення, тис.грн</t>
  </si>
  <si>
    <t>Придбання ліцензійного програмного забезпечення Microsoft та іншого для забезпечення потреб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адміністрації відповідно до наданих запитів</t>
  </si>
  <si>
    <t>показник ефективності, середні витрати на придбання однієї одиниці техніки, тис.грн</t>
  </si>
  <si>
    <t>Придбання комп'ютерної та периферійної техніки для створення сучасних автоматизованих робочих місць працівникам структурних підрозділів Київської міської ради (Київської міської державної адміністрації) відповідно до їх потреби</t>
  </si>
  <si>
    <t>показник ефективності, середні витрати на придбання одного примірника антивірусного програмного забезпечення, тис.грн</t>
  </si>
  <si>
    <t>Централізована закупівля ліцензій антивірусних програмних засобів для забезпечення захисту автоматизованих робочих місць працівників структурних підрозділів виконавчого органу Київської міської ради (Київської міської державної адміністрації) від зловмисного програмного забезпечення. Щорічне забезпечення антивірусного захисту інформації, що обробляється в 32 автоматизованих системах класу "1"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від несанкціонованої модифікації, перетворення, редагування або знищення</t>
  </si>
  <si>
    <r>
      <t>Придбання та налаштування програмного комплексу для контролю доступу</t>
    </r>
    <r>
      <rPr>
        <sz val="10"/>
        <rFont val="Times New Roman"/>
        <family val="1"/>
        <charset val="204"/>
      </rPr>
      <t xml:space="preserve"> безпроводових</t>
    </r>
    <r>
      <rPr>
        <sz val="10"/>
        <color indexed="8"/>
        <rFont val="Times New Roman"/>
        <family val="1"/>
        <charset val="204"/>
      </rPr>
      <t xml:space="preserve"> підключень до мережевої інфраструктури виконавчого органу Київської міської ради (Київської міської державної адміністрації)</t>
    </r>
  </si>
  <si>
    <t>показник ефективності, середні витрати на придбання одного програмного продукту, тис.грн</t>
  </si>
  <si>
    <t>показник ефективності, середні витрати на створення одного центру, тис.грн</t>
  </si>
  <si>
    <t>Закупівля програмного забезпечення захисту веб-додатків, баз даних від кіберзагроз, обладнання, технічних, програмно-технічних засобів для сворення та впровадження операційного центру кібербезпеки, розроблення організаційної та регламентаційної документації щодо організації діяльності операційного центру кібербезпеки, навчання персоналу, технічне обслуговування та сервісна підтримка технічних, програмно-технічних засобів, зокрема виплата заробітної плати працівникам операційного центру кібербезпеки</t>
  </si>
  <si>
    <t>показник ефективності, середні витрати на створення та проведення державної експертизи однієї КСЗІ, тис.грн</t>
  </si>
  <si>
    <t>Створення та проведення державної експертизи орієнтовно 16 комплексних систем захисту інформації (КСЗІ) автоматизованих систем (АС)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Отримання атестатів відповідності на КСЗІ  автоматизованих систем</t>
  </si>
  <si>
    <t>Забезпечення реалізації заходу Стратегії розвитку міста Києва до 2025 року: навчання та підвищення кваліфікації персоналу (в т.ч. із використанням нових ІТ-технологій). Розвиток програмного забезпечення для організації дистанційного  навчального процесу та контролю за навчанням. Можливість організації навчального процесу без прив’язки до фактичного місця перебування користувачів - працівників структурних підрозділів виконавчого органу Київської міської ради (Київської міської державної адміністрації) та часу проведення занять. Можливість максимальної індивідуалізації навчального процесу залежно від рівня підготовки користувачів. Забезпечення доступу до сховищ навчальних матеріалів в будь-який зручний для користувачів час. Можливість незалежної оцінки рівня підготовки користувачів за рахунок впровадження автоматичних тестів</t>
  </si>
  <si>
    <t>показник ефективності, середні витрати на розвиток однієї системи, тис.грн</t>
  </si>
  <si>
    <t>Забезпечення реалізації заходу Стратегії розвитку міста Києва до 2025 року:  модернізація бібліотек шляхом їх інформатизації, формування єдиної електронної бібліотеки, використання ресурсу бібліотек для створення культурно-інформаційних центрів. Створення  інтегрованих модулів для забезпечення онлайн-доступу до каталогу фондів публічних бібліотек Києва  із можливістю резервування документів, забезпечення обліку електронної видачі документів, впровадження повністю автоматизованої книговидачі, відмови від ведення паперових формулярів, створення єдиної бази читачів міста, що в свою чергу зробить можливим використання єдиного читацького квитка, налагодження інтерактивного, швидкого та якісного обслуговування</t>
  </si>
  <si>
    <t>показник ефективності, середні витрати на створення, розвиток та супроводження одного модуля, тис.грн</t>
  </si>
  <si>
    <t>Забезпечення реалізації заходу Стратегії розвитку міста Києва до 2025 року: впровадження сучасних інформаційно-комунікаційних технологій для якісного поліпшення життя киян в пріоритетних сферах – створення сучасної системи забезпечення міста (ЖКГ), безпека та транспорт, е-медицина, відкрите урядування та електронна демократія. Автоматизація і стандартизація приймання всіх  платежів  в "реальному часі" по всіх послугах, які надаються організаціями міста Києва. Забезпечення уніфікації та стандартизації взаємодії з фінансовими установами, надання єдиного API до ІТС "Звітність"  та забезпечення формування всієї необхідної звітності з однієї точки та в єдиному форматі. Забезпечення централізованого та швидкого пошуку платежів, удосконалення роботи call- центру. Забезпечення швидкої, уніфікованої та стандартизованої передачі даних до фінансових установ і відображення проведених оплат; контроль перерахування прийнятих фінансовими установами на відповідні розрахункові рахунки</t>
  </si>
  <si>
    <t>показник ефективності, середні витрати на розробку одного комплекту стандартів смарт сіті, тис.грн</t>
  </si>
  <si>
    <t>17.3. Стимулювання розвитку інноваційного середовища:  - створення хабів та інкубаторів міських проектів;  - підтримка обраних перспективних галузей і  бізнес-районів, важливих с точки зору розвитку  міста; стимулювання співпраці університетів, дослідницьких структур, ІТ-індустрії, міської влади, громадського сектора</t>
  </si>
  <si>
    <t>Модернізація веб-агрегатора, внесення та верифікація об'єктів міста Києва в службі Google Maps, створення 3-D турів, підтримка в актуальному стані аккаунтів та формування нових для структурних підрозділів виконавчого органу Київської міської ради (Київської міської державної адміністрації), постійне наповнення веб-агрегатора новою інформацією про міські заходи та події тощо</t>
  </si>
  <si>
    <t>показник якості, динаміка росту кількості об'єктів у порівнянні з попереднім роком, %</t>
  </si>
  <si>
    <t>показник ефективності, середні витрати на актуалізацію даних про об'єкт, тис.грн</t>
  </si>
  <si>
    <t>Забезпечення реалізації заходу Стратегії розвитку міста Києва до 2025 року: вдосконалення електронного документообігу для прискорення інформаційного обміну та контролю проходження документів. Забезпечення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сучасними автоматизованими робочими місцями, інформаційно-телекомунікаційними засобами, активним та пасивним мережевим обладнанням. Автоматизація процесів передачі документів на архівне зберігання, створення електронних копій документів, архівного зберігання документів, експертизи цінності архівних документів, контроль за строками зберігання та знищення архівних документів. Щорічне забезпечення функціонування ІТС "Інформаційно-телекомунікаційної системи "Єдиний інформаційний простір територіальної громади міста Києва" (ІТС ЄІПК). Обслуговування активного обладнання центру обробки даних. Встановлення нових версій спеціалізованого програмного забезпечення ІТС ЄІПК. Актуалізація довідників ІТС ЄІПК. Оновлення програмних засобів та інтеграція модулів е-петиції та "Звернення громадян 1551" з  ІТС ЄІПК, модернізація ІТС ЄІПК для забезпечення і підключення секретаріату Київської міської ради до системи електронної взаємодії органів виконавчої влади (СЕВ ОВВ). Розроблення нових модулів в ІТС ЄІПК: "Місцеві ініціативи", "Громадські слухання, загальні збори"</t>
  </si>
  <si>
    <t>показник продукту (кількість сервісів та примірників ліцензійного програмного забезпечення користувачів)</t>
  </si>
  <si>
    <t>Забезпечення реалізації заходу Стратегії розвитку міста Києва до 2025 року: впровадження проектного підходу до управління містом (у відповідності до міжнародних стандартів). Закупівля ліцензій, модернізація та впровадження програмних засобів щодо розробки нових внутрішніх  послуг структурних підрозділів виконавчого органу Київської міської ради (Київської міської державної адміністрації). Розвиток інтеграційих можливостей порталу на базі платформи MS SharePoint 2016 із зовнішніми веб-сервісами та інформаційними веб-сайтами, які технічно, тематично та/або за відповідним інформаційно-сервісним напрямком відносяться до Внутрішнього порталу. Розвиток та підтримка картотеки ведення реєстру осіб, представлених до нагородження та нагороджених державними, урядовими нагородами, відзнаками Верховної Ради України, відзнаками Київського міського голови тощо, що розроблено на базі платформи MS SharePoint 2016</t>
  </si>
  <si>
    <t>Забезпечення реалізації заходу Стратегії розвитку міста Києва до 2025 року: створення єдиної системи оперативного диспетчерського управління для інтеграції та підвищення якості й ефективності діяльності комунальних підприємств та служб міста. Розвиток програмно-апаратного комплексу диспетчеризації в житлово-комунальному господарстві міста, який забезпечить автоматизоване та централізоване приймання дзвінків. Використання багатоканальних телефонних ліній та відокремлених ліній  при аварійних ситуаціях, звичайних зверненнях тощо. Можливість керування ліфтами будинків, регулювання освітлення у під’їздах будинків. Приймання та реєстрація усіх звернень мешканців міста за телефоном чи електронними засобами оповіщення. Контроль за виконанням звернень громадян працівниками житлово-комунальних служб. Здатність до формування та актуалізації бази даних мешканців з метою оптимізації обробки телефонних дзвінків. Впровадження програмно-апаратного комплексу. Закупівля ліцензій</t>
  </si>
  <si>
    <t>показник ефективності, середні витрати на створення одного об'єкта, тис. грн</t>
  </si>
  <si>
    <r>
      <t xml:space="preserve">Забезпечення реалізації заходу Стратегії розвитку міста Києва до 2025 року: створення єдиного міського ситуаційного центру для оперативного моніторингу, реагування та управління містом у сферах безпеки (аварії, надзвичайні ситуації, транспортний рух, забезпечення якості комунальних послуг); завершення створення програмно-технічного комплексу єдиної системи оперативно-диспетчерського управління (СЕКТОР 2.9. Завдання 2.1). Будівництво ситуаційного центру протидії загрозам м.Києва (загальноміського призначення). Проектування та побудова будівлі, підведення систем життєзабезпечення (канали </t>
    </r>
    <r>
      <rPr>
        <sz val="10"/>
        <rFont val="Times New Roman"/>
        <family val="1"/>
        <charset val="204"/>
      </rPr>
      <t xml:space="preserve">електрозв'язку, </t>
    </r>
    <r>
      <rPr>
        <sz val="10"/>
        <color indexed="8"/>
        <rFont val="Times New Roman"/>
        <family val="1"/>
        <charset val="204"/>
      </rPr>
      <t>електроживлення, водопостачання тощо, створення систем пожежогасіння, закупівля апаратних ресурсів та програмного забезпечення тощо)</t>
    </r>
  </si>
  <si>
    <t>показник ефективності, середні витрати на модернізацію, розвиток та супроводження одного модуля, тис.грн</t>
  </si>
  <si>
    <t>Забезпечення реалізації заходу Стратегії розвитку міста Києва до 2025 року: розробка і впровадження системи управлінської звітності для комунальних підприємств міста Києва у відповідності до сучасних міжнародних практик. Проведення модернізації веб-порталу, забезпечення супроводження функціонування ІТС "Портал внутрішнього контролю "Київаудит" , забезпечення доступу користувачів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комунальних підприємств міста</t>
  </si>
  <si>
    <t>Забезпечення реалізації заходу Стратегії розвитку міста Києва до 2025 року: використання інструментів аналізу великих даних (Big data) з метою обробки великих масивів інформації та прийняття зважених управлінських рішень. Створення інструментів і методів обробки структурованих і неструктурованих даних значних обсягів для забезпечення прийняття управлінських рішень.  Інтеграція інформаційно-телекомунікаційної системи "Інформаційно-аналітична звітність для органів влади, громадян та бізнесу" до платформи BIGDATA</t>
  </si>
  <si>
    <t>показник ефективності, середні витрати на проведення державної експертизи КСЗІ, тис.грн</t>
  </si>
  <si>
    <t>показник ефективності, середні витрати на створення однієї КСЗІ, тис.грн</t>
  </si>
  <si>
    <t>Забезпечення цілісності та конфіденційності інформації з обмеженим доступом. Виявлення та закриття можливих каналів витоку інформації. Розроблення організаційно-розпорядчих документів. Впровадження захищеної технології оброблення інформації з обмеженим доступом. Створення або переатестація  щорічно трьох АС класу "1", зокрема розробка технічного завдання на АС класу "1" та погодження його із Держспецзв'язком України; розробка робочо-конструкторської документації на КСЗІ; закупівля АС класу "1" та комплексів засобів захисту (КЗЗ); здійснення заходів із впровадження КСЗІ на об'єктах інформаційної діяльності (ОІД); пусконалагоджувальні роботи та дослідницька експлуатація КСЗІ</t>
  </si>
  <si>
    <t>Проведення державної експертизи створених комплексних систем захисту інформації в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</si>
  <si>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показник ефективності, середні витрати на обслуговування однієї КСЗІ, тис.грн</t>
  </si>
  <si>
    <t>Щорічне проведення чергового інструментального контролю витоку інформації за рахунок побічних електромагнітних випромінювань та наводок в 32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Отримання паспорта на АС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</si>
  <si>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показник ефективності, середні витрати на створення одного комплексу технічного захисту на одному об'єкті інформаційної діяльності, тис.грн</t>
  </si>
  <si>
    <t>Забезпечення захисту інформації від витоку за рахунок акустичних каналів, яка обговорюється в категорійних приміщеннях (кабінети керівництва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режимно-секретних підрозділів). Створення та атестація комплексів технічного захисту (КТЗ) на 16 ОІД. Розроблення робочо-конструкторської документації. Закупівля матеріалів для монтажу КЗЗ. Закупівля КЗЗ для ОІД. Монтаж обладнання КЗЗ. Проведення вимірювань ОІД. Виготовлення паспорта на експлуатацію КТЗ</t>
  </si>
  <si>
    <t>Організація навчання працівників, які відповідають за захист інформації на об'єктах інформаційної діяльності, в інформаційно-телекомунікаційних (автоматизованих)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адміністраціях</t>
  </si>
  <si>
    <t>Створення 14 автоматизованих систем класу "1" 4 категорії у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адміністрацій для оброблення службової інформації. Створення комплексних систем захисту інформації в автоматизованих системах класу "1" 4 категорії. Проведення робіт із  модернізації та підтримки функціонування автоматизованих систем класу "1" 4 категорії, створених в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адміністраціях</t>
  </si>
  <si>
    <t xml:space="preserve">Забезпечення реалізації заходу Стратегії розвитку міста Києва до 2025 року: підвищення ефективності функціонування навчальних закладів за рахунок впровадження ІКТ (в т.ч. удосконалення і розвиток автоматизованих систем «Електронний дитсадок», «Електронна школа» тощо).  Розвиток  єдиного управлінського, інформаційно-аналітичного середовища столиці в галузі освіти: автоматизація збирання, оброблення, зберігання, використання та відображення інформації про заклади освіти міста із застосуванням інтегрованої бази даних; сприяння широкому впровадженню в процес управління новітніх інформаційно-комунікаційних технологій, інтенсифікації управлінської діяльності, можливості вдосконалити контроль за адміністративною, господарською, навчально-виховною діяльністю закладів освіти районними управліннями освіти міста Києва та Департаменту освіти і науки, забезпечення органів управління освітою актуальною інформацією про навчальні заклади, впорядкування обліку й обробки інформації, вдосконалення системи ведення документації та зменшення паперових інформаційних потоків; забезпечення обміну інформацією з іншими діючими державними інформаційними системами в галузі освіти та базами даних загальноосвітніх навчальних закладів. Розробка модуля та сервісу онлайн-запису до закладу загальної середньої освіти. Розвиток системи електронного запису до закладів дошкільної освіти (СЕЗ ЗДО), зокрема щодо відображення сплати містом вартості утримання в приватних дитячих садках дітей-киян
</t>
  </si>
  <si>
    <t>Створення, дооснащення та супровід мережі, що складається із взаємозв'язаних фізичних пристроїв, які мають вбудовані давачі, виконавчі пристрої, вбудовані у фізичні об'єкти і пов'язані між собою через дротові чи бездротові мережі, а також програмне забезбечення, що дозволяє здійснювати передачу і обмін даними між фізичним світом і комп'ютерними системами, за допомогою використання стандартних протоколів зв'язку з метою забезпечення можливості зчитування та приведення в дію, функцію програмування та ідентифікації, а також виключення необхідності участі людини за рахунок використання інтелектуальних інтерфейсів</t>
  </si>
  <si>
    <r>
      <t>Закупівля ліцензій, налаштування та впровадження програмних засобів. Реалізація електронної інформаційної взаємодії з державними реєстрами України.  Модернізація додаткових сервісів міської платформи електронної взаємодії, управління даними та сервісами, зокрема подальший розвиток систем: інформаційної системи Особистий Кабінет Киянина;  веб-порталу електронних послуг, в тому числі адміністративних; платформи електронних послуг, в тому числі адміністративних; ІАС «Управління майновим комплексом територіальної громади міста Киє</t>
    </r>
    <r>
      <rPr>
        <sz val="10"/>
        <rFont val="Times New Roman"/>
        <family val="1"/>
        <charset val="204"/>
      </rPr>
      <t>ва», в тому числі модуля  «Оренда комунального майна», що розробляється і впроваджується на базі модуля (підсистеми) «Комісія власності»  інформаційно-аналітичної системи «Управління майновим комплексом територіальної громади  Києва» (програмного комплексу «VlasCom»), запроваджену рішенням Київської міської ради</t>
    </r>
    <r>
      <rPr>
        <sz val="10"/>
        <color rgb="FFFF0000"/>
        <rFont val="Times New Roman"/>
        <family val="1"/>
        <charset val="204"/>
      </rPr>
      <t xml:space="preserve"> </t>
    </r>
    <r>
      <rPr>
        <sz val="10"/>
        <rFont val="Times New Roman"/>
        <family val="1"/>
        <charset val="204"/>
      </rPr>
      <t>від 15.02.2018 № 67/4131;</t>
    </r>
    <r>
      <rPr>
        <sz val="10"/>
        <color indexed="8"/>
        <rFont val="Times New Roman"/>
        <family val="1"/>
        <charset val="204"/>
      </rPr>
      <t xml:space="preserve"> ІТС «Інформаційно-аналітична звітність для органів влади громадян та бізнесу»; програмного модуля «Соціальні послуги»; розвиток програмного модуля «Активний киянин». Надання послуг населенню та бізнесу в електронному вигляді із використання сервісів (статус документа на кожному етапі його проходження, онлайн-консультації тощо) у віддаленому режимі. Інтеграція модуля Департаменту комунальної власності м. Києва з єдиним геопораталом м. Києва. Створення сучасної ефективної платформи управління міською інфраструктурою та даними. </t>
    </r>
  </si>
  <si>
    <t>16.25. Створення, впровадження, супровід та модернізація бібліотечної системи міста Києва</t>
  </si>
  <si>
    <t>16.13. Створення системи HelpDesk Придбання програмного забезпечення для систематизації та обслуговування звернень абонентів, організації технічної підтримки, обліку та контролю опрацювання інцидентів, його налаштування та супровід.</t>
  </si>
  <si>
    <t>19.2. Створення ситуаційного центру протидії загрозам у місті Києві на вул. Дегтярівській, 37 у Шевченківському районі м. Києва</t>
  </si>
  <si>
    <t>Додаток 5
до Порядку розроблення, затвердження та виконання міських цільових програм у місті Києві</t>
  </si>
  <si>
    <t>Звіт про виконання результативних показників Комплексної міської цільової програми "Електронна столиця" на 2019 - 2022 роки</t>
  </si>
  <si>
    <t xml:space="preserve">                    </t>
  </si>
  <si>
    <t>за 2021 рік</t>
  </si>
  <si>
    <t xml:space="preserve">                                    за 2021 рік</t>
  </si>
  <si>
    <t>Назва заходу</t>
  </si>
  <si>
    <t>Група результативних показників</t>
  </si>
  <si>
    <t>Назва результативного показника</t>
  </si>
  <si>
    <t>план</t>
  </si>
  <si>
    <t>факт</t>
  </si>
  <si>
    <t>Значення показника</t>
  </si>
  <si>
    <t>Причини не виконання</t>
  </si>
  <si>
    <t>Відхилення фактичного значення 
від планового ("+" або "-")</t>
  </si>
  <si>
    <t>Звіт про виконання результативних показників</t>
  </si>
  <si>
    <t>(назва МЦП)</t>
  </si>
  <si>
    <t>(звітний період)</t>
  </si>
  <si>
    <t>Витрати</t>
  </si>
  <si>
    <t>Продукт</t>
  </si>
  <si>
    <r>
      <t xml:space="preserve">1. Підвищення доступності та якості послуг міських органів влади для бізнесу  </t>
    </r>
    <r>
      <rPr>
        <sz val="10"/>
        <color rgb="FFFF0000"/>
        <rFont val="Times New Roman"/>
        <family val="1"/>
        <charset val="204"/>
      </rPr>
      <t>ЗАВДАННЯ</t>
    </r>
  </si>
  <si>
    <r>
      <t xml:space="preserve">1.1. Модернізація інформаційної онлайн-системи «Kyiv Business City»  </t>
    </r>
    <r>
      <rPr>
        <sz val="10"/>
        <color rgb="FFFF0000"/>
        <rFont val="Times New Roman"/>
        <family val="1"/>
        <charset val="204"/>
      </rPr>
      <t>ЗАХІД</t>
    </r>
  </si>
  <si>
    <t>12.2. Побудова опорної безпроводової мережі для створення системи раннього оповіщення від техногенних загроз, екологічного моніторингу</t>
  </si>
  <si>
    <t>16.17. Побудова системи керування універсальним та безпроводовим доступом</t>
  </si>
  <si>
    <t>16.21. Побудова системи управління підключеннями та гнучкий контроль доступу для безпроводових та кабельних пристроїв</t>
  </si>
  <si>
    <t>показник продукту (кількість об'єктів) районні у місті Києві державні адміністрації/структурні підрозділи виконавчого органу Київської міської ради (Київської міської державної адміністрації), де планується оснащення.</t>
  </si>
  <si>
    <t>Комплексної міської цільової програми "Електронна столиця" на 2019 - 2022 роки</t>
  </si>
  <si>
    <t>ком</t>
  </si>
  <si>
    <t>Кількість виконаних результативних показників -39
Кількість невиконаних результативних показників -24
Відсоток виконання результативних показників- 62%</t>
  </si>
  <si>
    <t>Виконання заходу не проводилось, за відсутністю бюджетних асигнувань</t>
  </si>
  <si>
    <t>Захід виконано</t>
  </si>
  <si>
    <t>Захід виконано частково, згідно доведених бюджетних асигнувань</t>
  </si>
  <si>
    <t xml:space="preserve">Захід не  виконано. Укладено договір на придбання невиключної ліцензії модуля звітності і дашбордів для інформаційно-телекомунікаційної системи «Платформа великих даних», проте у зв’язку із невиконанням умов договору Виконавцем, КП ГІОЦ розірвало договір в односторонньому порядку у зв’язку з неналежним наданням послуг
</t>
  </si>
  <si>
    <t>У 2021 році опрацьовувалися пропозиції Департаменту охорони здоров’я виконавчого органу Київської міської ради (Київської міської державної адміністрації) та підпорядкованих йому організацій щодо створення платформи «Електронна медицина» (далі – Платформа) для формування проєкту технічних вимог, зокрема можливість реалізації додаткових вимог комунального некомерційного підприємства «Київський міський інформаційно-аналітичний центр медичної статистики» щодо автоматичного формування звітів в межах функціонування Платформи. Роботи заплановано на 2022 рік.</t>
  </si>
  <si>
    <t xml:space="preserve">Додаток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</si>
</sst>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indexed="8"/>
      <name val="Calibri"/>
      <family val="2"/>
    </font>
    <font>
      <sz val="10"/>
      <color indexed="8"/>
      <name val="Times New Roman"/>
      <family val="1"/>
      <charset val="204"/>
    </font>
    <font>
      <b/>
      <sz val="16"/>
      <color indexed="8"/>
      <name val="Calibri"/>
      <family val="2"/>
      <charset val="204"/>
    </font>
    <font>
      <b/>
      <sz val="10"/>
      <color indexed="8"/>
      <name val="Times New Roman"/>
      <family val="1"/>
      <charset val="204"/>
    </font>
    <font>
      <b/>
      <sz val="11"/>
      <color indexed="8"/>
      <name val="Calibri"/>
      <family val="2"/>
      <charset val="204"/>
    </font>
    <font>
      <b/>
      <sz val="11"/>
      <color indexed="8"/>
      <name val="Calibri"/>
      <family val="2"/>
    </font>
    <font>
      <b/>
      <sz val="14"/>
      <color indexed="8"/>
      <name val="Calibri"/>
      <family val="2"/>
      <charset val="204"/>
    </font>
    <font>
      <sz val="14"/>
      <color indexed="8"/>
      <name val="Calibri"/>
      <family val="2"/>
      <charset val="204"/>
    </font>
    <font>
      <sz val="10"/>
      <name val="Times New Roman"/>
      <family val="1"/>
      <charset val="204"/>
    </font>
    <font>
      <b/>
      <sz val="13.5"/>
      <color indexed="8"/>
      <name val="Times New Roman"/>
      <family val="1"/>
      <charset val="204"/>
    </font>
    <font>
      <b/>
      <sz val="12"/>
      <color indexed="8"/>
      <name val="Times New Roman"/>
      <family val="1"/>
      <charset val="204"/>
    </font>
    <font>
      <sz val="12"/>
      <color indexed="8"/>
      <name val="Times New Roman"/>
      <family val="1"/>
      <charset val="204"/>
    </font>
    <font>
      <sz val="8"/>
      <name val="Calibri"/>
      <family val="2"/>
    </font>
    <font>
      <sz val="10"/>
      <color rgb="FF000000"/>
      <name val="Times New Roman"/>
      <family val="1"/>
      <charset val="204"/>
    </font>
    <font>
      <sz val="10"/>
      <color rgb="FF000000"/>
      <name val="Times New Roman"/>
      <family val="1"/>
      <charset val="204"/>
    </font>
    <font>
      <sz val="10"/>
      <name val="Times New Roman"/>
      <family val="1"/>
      <charset val="204"/>
    </font>
    <font>
      <b/>
      <sz val="14"/>
      <color indexed="8"/>
      <name val="Times New Roman"/>
      <family val="1"/>
      <charset val="204"/>
    </font>
    <font>
      <sz val="9"/>
      <color indexed="8"/>
      <name val="Times New Roman"/>
      <family val="1"/>
      <charset val="204"/>
    </font>
    <font>
      <sz val="14"/>
      <color indexed="8"/>
      <name val="Times New Roman"/>
      <family val="1"/>
      <charset val="204"/>
    </font>
    <font>
      <sz val="10"/>
      <color rgb="FF0070C0"/>
      <name val="Times New Roman"/>
      <family val="1"/>
      <charset val="204"/>
    </font>
    <font>
      <sz val="10"/>
      <color rgb="FFFF0000"/>
      <name val="Times New Roman"/>
      <family val="1"/>
      <charset val="204"/>
    </font>
    <font>
      <b/>
      <sz val="16"/>
      <color indexed="8"/>
      <name val="Times New Roman"/>
      <family val="1"/>
      <charset val="204"/>
    </font>
    <font>
      <sz val="8"/>
      <color indexed="8"/>
      <name val="Times New Roman"/>
      <family val="1"/>
      <charset val="204"/>
    </font>
    <font>
      <sz val="12"/>
      <color rgb="FF000000"/>
      <name val="Times New Roman"/>
      <family val="1"/>
      <charset val="204"/>
    </font>
    <font>
      <sz val="12"/>
      <name val="Times New Roman"/>
      <family val="1"/>
      <charset val="204"/>
    </font>
    <font>
      <sz val="12"/>
      <color theme="1"/>
      <name val="Times New Roman"/>
      <family val="1"/>
      <charset val="204"/>
    </font>
    <font>
      <sz val="13"/>
      <color rgb="FF000000"/>
      <name val="Times New Roman"/>
      <family val="1"/>
      <charset val="204"/>
    </font>
  </fonts>
  <fills count="15">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rgb="FFFFFF00"/>
        <bgColor indexed="64"/>
      </patternFill>
    </fill>
    <fill>
      <patternFill patternType="solid">
        <fgColor rgb="FFFFFF00"/>
        <bgColor rgb="FFFFFFFF"/>
      </patternFill>
    </fill>
    <fill>
      <patternFill patternType="solid">
        <fgColor rgb="FFFFFF00"/>
        <bgColor rgb="FFFFFF00"/>
      </patternFill>
    </fill>
  </fills>
  <borders count="5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thick">
        <color indexed="64"/>
      </top>
      <bottom/>
      <diagonal/>
    </border>
    <border>
      <left style="medium">
        <color indexed="64"/>
      </left>
      <right style="medium">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84">
    <xf numFmtId="0" fontId="0" fillId="0" borderId="0" xfId="0"/>
    <xf numFmtId="0" fontId="0" fillId="0" borderId="0" xfId="0" applyAlignment="1">
      <alignment horizontal="left"/>
    </xf>
    <xf numFmtId="0" fontId="1" fillId="0" borderId="1" xfId="0" applyFont="1" applyBorder="1" applyAlignment="1">
      <alignment horizontal="right" vertical="center" wrapText="1"/>
    </xf>
    <xf numFmtId="4" fontId="1" fillId="0" borderId="2" xfId="0" applyNumberFormat="1" applyFont="1" applyBorder="1" applyAlignment="1">
      <alignment horizontal="left" vertical="center" wrapText="1"/>
    </xf>
    <xf numFmtId="0" fontId="1" fillId="0" borderId="3" xfId="0" applyFont="1" applyBorder="1" applyAlignment="1">
      <alignment horizontal="right" vertical="center" wrapText="1"/>
    </xf>
    <xf numFmtId="4" fontId="1" fillId="0" borderId="4" xfId="0" applyNumberFormat="1"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0" fillId="0" borderId="0" xfId="0" applyNumberFormat="1"/>
    <xf numFmtId="4" fontId="1" fillId="0" borderId="1" xfId="0" applyNumberFormat="1" applyFont="1" applyBorder="1" applyAlignment="1">
      <alignment horizontal="right" vertical="center" wrapText="1"/>
    </xf>
    <xf numFmtId="4" fontId="1" fillId="0" borderId="3" xfId="0" applyNumberFormat="1" applyFont="1" applyBorder="1" applyAlignment="1">
      <alignment horizontal="right" vertical="center" wrapText="1"/>
    </xf>
    <xf numFmtId="0" fontId="0" fillId="0" borderId="0" xfId="0" applyAlignment="1">
      <alignment horizontal="center"/>
    </xf>
    <xf numFmtId="1" fontId="0" fillId="0" borderId="0" xfId="0" applyNumberFormat="1"/>
    <xf numFmtId="0" fontId="1" fillId="0" borderId="3" xfId="0" applyFont="1" applyBorder="1" applyAlignment="1">
      <alignment horizontal="center" vertical="center" wrapText="1"/>
    </xf>
    <xf numFmtId="1" fontId="4" fillId="0" borderId="6" xfId="0" applyNumberFormat="1" applyFont="1" applyBorder="1"/>
    <xf numFmtId="4" fontId="4" fillId="0" borderId="6" xfId="0" applyNumberFormat="1" applyFont="1" applyBorder="1"/>
    <xf numFmtId="4" fontId="4" fillId="0" borderId="7" xfId="0" applyNumberFormat="1" applyFont="1" applyBorder="1" applyAlignment="1">
      <alignment horizontal="left"/>
    </xf>
    <xf numFmtId="4" fontId="4" fillId="0" borderId="8" xfId="0" applyNumberFormat="1" applyFont="1" applyBorder="1" applyAlignment="1">
      <alignment horizontal="left"/>
    </xf>
    <xf numFmtId="1" fontId="4" fillId="0" borderId="6" xfId="0" applyNumberFormat="1" applyFont="1" applyBorder="1" applyAlignment="1">
      <alignment horizontal="center"/>
    </xf>
    <xf numFmtId="4" fontId="4" fillId="0" borderId="6" xfId="0" applyNumberFormat="1" applyFont="1" applyBorder="1" applyAlignment="1">
      <alignment horizontal="left"/>
    </xf>
    <xf numFmtId="4" fontId="0" fillId="0" borderId="0" xfId="0" applyNumberFormat="1" applyAlignment="1">
      <alignment horizontal="left"/>
    </xf>
    <xf numFmtId="4" fontId="1" fillId="0" borderId="0"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6" fillId="2" borderId="6" xfId="0" applyFont="1" applyFill="1" applyBorder="1" applyAlignment="1">
      <alignment horizontal="center" vertical="center"/>
    </xf>
    <xf numFmtId="0" fontId="7" fillId="3" borderId="10" xfId="0" applyFont="1" applyFill="1" applyBorder="1"/>
    <xf numFmtId="4" fontId="7" fillId="0" borderId="11" xfId="0" applyNumberFormat="1" applyFont="1" applyBorder="1" applyAlignment="1">
      <alignment horizontal="center"/>
    </xf>
    <xf numFmtId="4" fontId="6" fillId="4" borderId="12" xfId="0" applyNumberFormat="1" applyFont="1" applyFill="1" applyBorder="1" applyAlignment="1">
      <alignment horizontal="center"/>
    </xf>
    <xf numFmtId="0" fontId="7" fillId="3" borderId="13" xfId="0" applyFont="1" applyFill="1" applyBorder="1"/>
    <xf numFmtId="4" fontId="7" fillId="0" borderId="14" xfId="0" applyNumberFormat="1" applyFont="1" applyBorder="1" applyAlignment="1">
      <alignment horizontal="center"/>
    </xf>
    <xf numFmtId="4" fontId="6" fillId="4" borderId="15" xfId="0" applyNumberFormat="1" applyFont="1" applyFill="1" applyBorder="1" applyAlignment="1">
      <alignment horizontal="center"/>
    </xf>
    <xf numFmtId="0" fontId="7" fillId="3" borderId="16" xfId="0" applyFont="1" applyFill="1" applyBorder="1"/>
    <xf numFmtId="4" fontId="7" fillId="0" borderId="17" xfId="0" applyNumberFormat="1" applyFont="1" applyBorder="1" applyAlignment="1">
      <alignment horizontal="center"/>
    </xf>
    <xf numFmtId="4" fontId="6" fillId="4" borderId="18" xfId="0" applyNumberFormat="1" applyFont="1" applyFill="1" applyBorder="1" applyAlignment="1">
      <alignment horizontal="center"/>
    </xf>
    <xf numFmtId="0" fontId="6" fillId="4" borderId="6" xfId="0" applyFont="1" applyFill="1" applyBorder="1"/>
    <xf numFmtId="4" fontId="6" fillId="4" borderId="6" xfId="0" applyNumberFormat="1" applyFont="1" applyFill="1" applyBorder="1" applyAlignment="1">
      <alignment horizontal="center"/>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1" fillId="0" borderId="4"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4" fontId="1" fillId="0" borderId="2" xfId="0" applyNumberFormat="1" applyFont="1" applyFill="1" applyBorder="1" applyAlignment="1">
      <alignment horizontal="left" vertical="center" wrapText="1"/>
    </xf>
    <xf numFmtId="0" fontId="1" fillId="0" borderId="3" xfId="0" applyFont="1" applyFill="1" applyBorder="1" applyAlignment="1">
      <alignment horizontal="right" vertical="center" wrapText="1"/>
    </xf>
    <xf numFmtId="4" fontId="1" fillId="0" borderId="4" xfId="0" applyNumberFormat="1" applyFont="1" applyFill="1" applyBorder="1" applyAlignment="1">
      <alignment horizontal="left" vertical="center" wrapText="1"/>
    </xf>
    <xf numFmtId="0" fontId="0" fillId="0" borderId="0" xfId="0" applyAlignment="1">
      <alignment vertical="top"/>
    </xf>
    <xf numFmtId="0" fontId="10" fillId="0" borderId="1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vertical="center" wrapText="1"/>
    </xf>
    <xf numFmtId="0" fontId="11" fillId="0" borderId="6" xfId="0" applyFont="1" applyBorder="1" applyAlignment="1">
      <alignment horizontal="center" vertical="center" wrapText="1"/>
    </xf>
    <xf numFmtId="164" fontId="0" fillId="0" borderId="0" xfId="0" applyNumberFormat="1"/>
    <xf numFmtId="0" fontId="11" fillId="0" borderId="6" xfId="0" applyFont="1" applyBorder="1" applyAlignment="1">
      <alignment vertical="center" wrapText="1"/>
    </xf>
    <xf numFmtId="164" fontId="11" fillId="0" borderId="19"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11" fillId="0" borderId="19" xfId="0" applyFont="1" applyBorder="1" applyAlignment="1">
      <alignment horizontal="center" vertical="center" wrapText="1"/>
    </xf>
    <xf numFmtId="16" fontId="11" fillId="0" borderId="6"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 fillId="5" borderId="0" xfId="0" applyFont="1" applyFill="1" applyAlignment="1">
      <alignment vertical="top"/>
    </xf>
    <xf numFmtId="0" fontId="1" fillId="5" borderId="0" xfId="0" applyFont="1" applyFill="1" applyBorder="1" applyAlignment="1">
      <alignment vertical="top"/>
    </xf>
    <xf numFmtId="0" fontId="1" fillId="5" borderId="5" xfId="0" applyFont="1" applyFill="1" applyBorder="1" applyAlignment="1">
      <alignment horizontal="center" vertical="top" wrapText="1"/>
    </xf>
    <xf numFmtId="0" fontId="1" fillId="5" borderId="5" xfId="0" applyFont="1" applyFill="1" applyBorder="1" applyAlignment="1">
      <alignment horizontal="left" vertical="top" wrapText="1"/>
    </xf>
    <xf numFmtId="0" fontId="1" fillId="5" borderId="22" xfId="0" applyFont="1" applyFill="1" applyBorder="1" applyAlignment="1">
      <alignment horizontal="center" vertical="top" wrapText="1"/>
    </xf>
    <xf numFmtId="0" fontId="3" fillId="5" borderId="20" xfId="0" applyFont="1" applyFill="1" applyBorder="1" applyAlignment="1">
      <alignment horizontal="center" vertical="top"/>
    </xf>
    <xf numFmtId="4" fontId="1" fillId="5" borderId="6" xfId="0" applyNumberFormat="1" applyFont="1" applyFill="1" applyBorder="1" applyAlignment="1">
      <alignment horizontal="left" vertical="top" wrapText="1"/>
    </xf>
    <xf numFmtId="4" fontId="1" fillId="5" borderId="23" xfId="0" applyNumberFormat="1" applyFont="1" applyFill="1" applyBorder="1" applyAlignment="1">
      <alignment horizontal="center" vertical="top" wrapText="1"/>
    </xf>
    <xf numFmtId="0" fontId="3" fillId="5" borderId="20" xfId="0" applyFont="1" applyFill="1" applyBorder="1" applyAlignment="1">
      <alignment vertical="top"/>
    </xf>
    <xf numFmtId="2" fontId="1" fillId="0" borderId="0" xfId="0" applyNumberFormat="1" applyFont="1" applyAlignment="1">
      <alignment horizontal="left" vertical="top"/>
    </xf>
    <xf numFmtId="2" fontId="3" fillId="0" borderId="8" xfId="0" applyNumberFormat="1" applyFont="1" applyBorder="1" applyAlignment="1">
      <alignment horizontal="left" vertical="top" wrapText="1"/>
    </xf>
    <xf numFmtId="4" fontId="1" fillId="0" borderId="23" xfId="0" applyNumberFormat="1" applyFont="1" applyFill="1" applyBorder="1" applyAlignment="1">
      <alignment horizontal="center" vertical="top" wrapText="1"/>
    </xf>
    <xf numFmtId="0" fontId="1" fillId="5" borderId="22" xfId="0" applyFont="1" applyFill="1" applyBorder="1" applyAlignment="1">
      <alignment vertical="top" wrapText="1"/>
    </xf>
    <xf numFmtId="0" fontId="1" fillId="5" borderId="5" xfId="0" applyFont="1" applyFill="1" applyBorder="1" applyAlignment="1">
      <alignment vertical="top" wrapText="1"/>
    </xf>
    <xf numFmtId="0" fontId="1" fillId="5" borderId="23" xfId="0" applyFont="1" applyFill="1" applyBorder="1" applyAlignment="1">
      <alignment vertical="top" wrapText="1"/>
    </xf>
    <xf numFmtId="4" fontId="1" fillId="5" borderId="23" xfId="0" applyNumberFormat="1" applyFont="1" applyFill="1" applyBorder="1" applyAlignment="1">
      <alignment vertical="top" wrapText="1"/>
    </xf>
    <xf numFmtId="0" fontId="1" fillId="5" borderId="23" xfId="0" applyNumberFormat="1" applyFont="1" applyFill="1" applyBorder="1" applyAlignment="1">
      <alignment horizontal="center" vertical="top" wrapText="1"/>
    </xf>
    <xf numFmtId="4" fontId="1" fillId="5" borderId="6"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1" fillId="0" borderId="0" xfId="0" applyFont="1" applyFill="1" applyAlignment="1">
      <alignment horizontal="center" vertical="top" textRotation="90"/>
    </xf>
    <xf numFmtId="0" fontId="3" fillId="6" borderId="2" xfId="0" applyNumberFormat="1" applyFont="1" applyFill="1" applyBorder="1" applyAlignment="1">
      <alignment horizontal="center" vertical="top" textRotation="90"/>
    </xf>
    <xf numFmtId="4" fontId="1" fillId="5" borderId="6" xfId="0" applyNumberFormat="1" applyFont="1" applyFill="1" applyBorder="1" applyAlignment="1">
      <alignment vertical="top" wrapText="1"/>
    </xf>
    <xf numFmtId="0" fontId="1" fillId="0" borderId="6" xfId="0" applyNumberFormat="1" applyFont="1" applyFill="1" applyBorder="1" applyAlignment="1">
      <alignment horizontal="center" vertical="top" wrapText="1"/>
    </xf>
    <xf numFmtId="2" fontId="1" fillId="0" borderId="6" xfId="0" applyNumberFormat="1" applyFont="1" applyBorder="1" applyAlignment="1">
      <alignment horizontal="left" vertical="top"/>
    </xf>
    <xf numFmtId="0" fontId="1" fillId="5" borderId="0" xfId="0" applyFont="1" applyFill="1" applyAlignment="1">
      <alignment horizontal="left" vertical="top"/>
    </xf>
    <xf numFmtId="0" fontId="1" fillId="5" borderId="0" xfId="0" applyFont="1" applyFill="1" applyAlignment="1">
      <alignment horizontal="lef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0" fontId="1" fillId="0" borderId="0" xfId="0" applyNumberFormat="1" applyFont="1" applyAlignment="1">
      <alignment horizontal="center" vertical="top" wrapText="1"/>
    </xf>
    <xf numFmtId="0" fontId="1" fillId="0" borderId="0" xfId="0" applyFont="1" applyFill="1" applyBorder="1" applyAlignment="1">
      <alignment horizontal="center" vertical="top" textRotation="90"/>
    </xf>
    <xf numFmtId="2" fontId="1" fillId="0" borderId="23" xfId="0" applyNumberFormat="1" applyFont="1" applyBorder="1" applyAlignment="1">
      <alignment horizontal="left" vertical="top" wrapText="1"/>
    </xf>
    <xf numFmtId="0" fontId="1" fillId="5" borderId="23" xfId="0" applyFont="1" applyFill="1" applyBorder="1" applyAlignment="1">
      <alignment horizontal="center" vertical="top" wrapText="1"/>
    </xf>
    <xf numFmtId="0" fontId="1" fillId="0" borderId="23" xfId="0" applyNumberFormat="1" applyFont="1" applyBorder="1" applyAlignment="1">
      <alignment horizontal="center" vertical="top" wrapText="1"/>
    </xf>
    <xf numFmtId="0" fontId="1" fillId="5" borderId="5" xfId="0" applyFont="1" applyFill="1" applyBorder="1" applyAlignment="1">
      <alignment vertical="top" wrapText="1"/>
    </xf>
    <xf numFmtId="0" fontId="14" fillId="8" borderId="33" xfId="0" applyFont="1" applyFill="1" applyBorder="1" applyAlignment="1">
      <alignment horizontal="center" vertical="top"/>
    </xf>
    <xf numFmtId="0" fontId="14" fillId="8" borderId="34" xfId="0" applyFont="1" applyFill="1" applyBorder="1" applyAlignment="1">
      <alignment horizontal="center" vertical="top"/>
    </xf>
    <xf numFmtId="4" fontId="14" fillId="8" borderId="32" xfId="0" applyNumberFormat="1" applyFont="1" applyFill="1" applyBorder="1" applyAlignment="1">
      <alignment vertical="top" wrapText="1"/>
    </xf>
    <xf numFmtId="0" fontId="14" fillId="8" borderId="32" xfId="0" applyFont="1" applyFill="1" applyBorder="1" applyAlignment="1">
      <alignment horizontal="center" vertical="top" wrapText="1"/>
    </xf>
    <xf numFmtId="0" fontId="1" fillId="9" borderId="0" xfId="0" applyFont="1" applyFill="1" applyAlignment="1">
      <alignment horizontal="center" vertical="top" textRotation="90"/>
    </xf>
    <xf numFmtId="0" fontId="1" fillId="9" borderId="0" xfId="0" applyFont="1" applyFill="1" applyAlignment="1">
      <alignment vertical="top"/>
    </xf>
    <xf numFmtId="4" fontId="1" fillId="5" borderId="23" xfId="0" applyNumberFormat="1"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23" xfId="0" applyFont="1" applyFill="1" applyBorder="1" applyAlignment="1">
      <alignment horizontal="center" vertical="top" wrapText="1"/>
    </xf>
    <xf numFmtId="0" fontId="1" fillId="5" borderId="22" xfId="0" applyFont="1" applyFill="1" applyBorder="1" applyAlignment="1">
      <alignment vertical="top" wrapText="1"/>
    </xf>
    <xf numFmtId="0" fontId="1" fillId="5" borderId="5" xfId="0" applyFont="1" applyFill="1" applyBorder="1" applyAlignment="1">
      <alignment vertical="top" wrapText="1"/>
    </xf>
    <xf numFmtId="0" fontId="1" fillId="5" borderId="23" xfId="0" applyFont="1" applyFill="1" applyBorder="1" applyAlignment="1">
      <alignment vertical="top" wrapText="1"/>
    </xf>
    <xf numFmtId="4" fontId="8" fillId="5" borderId="23" xfId="0" applyNumberFormat="1" applyFont="1" applyFill="1" applyBorder="1" applyAlignment="1">
      <alignment horizontal="center" vertical="top" wrapText="1"/>
    </xf>
    <xf numFmtId="4" fontId="14" fillId="10" borderId="32" xfId="0" applyNumberFormat="1" applyFont="1" applyFill="1" applyBorder="1" applyAlignment="1">
      <alignment vertical="top" wrapText="1"/>
    </xf>
    <xf numFmtId="0" fontId="14" fillId="10" borderId="32" xfId="0" applyFont="1" applyFill="1" applyBorder="1" applyAlignment="1">
      <alignment horizontal="center" vertical="top" wrapText="1"/>
    </xf>
    <xf numFmtId="4" fontId="13" fillId="11" borderId="35" xfId="0" applyNumberFormat="1" applyFont="1" applyFill="1" applyBorder="1" applyAlignment="1">
      <alignment vertical="top" wrapText="1"/>
    </xf>
    <xf numFmtId="3" fontId="1" fillId="9" borderId="6" xfId="0" applyNumberFormat="1" applyFont="1" applyFill="1" applyBorder="1" applyAlignment="1">
      <alignment horizontal="center" vertical="center" wrapText="1"/>
    </xf>
    <xf numFmtId="4" fontId="13" fillId="11" borderId="32" xfId="0" applyNumberFormat="1" applyFont="1" applyFill="1" applyBorder="1" applyAlignment="1">
      <alignment vertical="top" wrapText="1"/>
    </xf>
    <xf numFmtId="0" fontId="13" fillId="11" borderId="32" xfId="0" applyFont="1" applyFill="1" applyBorder="1" applyAlignment="1">
      <alignment horizontal="center" vertical="top" wrapText="1"/>
    </xf>
    <xf numFmtId="4" fontId="13" fillId="11" borderId="32" xfId="0" applyNumberFormat="1" applyFont="1" applyFill="1" applyBorder="1" applyAlignment="1">
      <alignment horizontal="center" vertical="top" wrapText="1"/>
    </xf>
    <xf numFmtId="4" fontId="14" fillId="11" borderId="32" xfId="0" applyNumberFormat="1" applyFont="1" applyFill="1" applyBorder="1" applyAlignment="1">
      <alignment vertical="top" wrapText="1"/>
    </xf>
    <xf numFmtId="4" fontId="1" fillId="9" borderId="6" xfId="0" applyNumberFormat="1" applyFont="1" applyFill="1" applyBorder="1" applyAlignment="1">
      <alignment vertical="top" wrapText="1"/>
    </xf>
    <xf numFmtId="4" fontId="13" fillId="11" borderId="36" xfId="0" applyNumberFormat="1" applyFont="1" applyFill="1" applyBorder="1" applyAlignment="1">
      <alignment vertical="top" wrapText="1"/>
    </xf>
    <xf numFmtId="4" fontId="15" fillId="11" borderId="36" xfId="0" applyNumberFormat="1" applyFont="1" applyFill="1" applyBorder="1" applyAlignment="1">
      <alignment horizontal="center" vertical="top" wrapText="1"/>
    </xf>
    <xf numFmtId="0" fontId="18" fillId="0" borderId="0" xfId="0" applyFont="1" applyAlignment="1">
      <alignment vertical="center"/>
    </xf>
    <xf numFmtId="0" fontId="1" fillId="9" borderId="5" xfId="0" applyNumberFormat="1" applyFont="1" applyFill="1" applyBorder="1" applyAlignment="1">
      <alignment horizontal="center" vertical="top" wrapText="1"/>
    </xf>
    <xf numFmtId="0" fontId="1" fillId="9" borderId="23" xfId="0" applyNumberFormat="1" applyFont="1" applyFill="1" applyBorder="1" applyAlignment="1">
      <alignment horizontal="center" vertical="top" wrapText="1"/>
    </xf>
    <xf numFmtId="0" fontId="1" fillId="9" borderId="22"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23" xfId="0" applyFont="1" applyFill="1" applyBorder="1" applyAlignment="1">
      <alignment horizontal="center" vertical="top" wrapText="1"/>
    </xf>
    <xf numFmtId="0" fontId="1" fillId="9" borderId="22" xfId="0" applyFont="1" applyFill="1" applyBorder="1" applyAlignment="1">
      <alignment vertical="top" wrapText="1"/>
    </xf>
    <xf numFmtId="0" fontId="1" fillId="9" borderId="5" xfId="0" applyFont="1" applyFill="1" applyBorder="1" applyAlignment="1">
      <alignment vertical="top" wrapText="1"/>
    </xf>
    <xf numFmtId="0" fontId="1" fillId="9" borderId="23" xfId="0" applyFont="1" applyFill="1" applyBorder="1" applyAlignment="1">
      <alignment vertical="top" wrapText="1"/>
    </xf>
    <xf numFmtId="4" fontId="1" fillId="9" borderId="5"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2" fontId="1" fillId="9" borderId="23" xfId="0" applyNumberFormat="1" applyFont="1" applyFill="1" applyBorder="1" applyAlignment="1">
      <alignment horizontal="left" vertical="top" wrapText="1"/>
    </xf>
    <xf numFmtId="0" fontId="1" fillId="9" borderId="0" xfId="0" applyFont="1" applyFill="1" applyBorder="1" applyAlignment="1">
      <alignment vertical="top"/>
    </xf>
    <xf numFmtId="0" fontId="1" fillId="9" borderId="0" xfId="0" applyFont="1" applyFill="1" applyAlignment="1">
      <alignment horizontal="left" vertical="top"/>
    </xf>
    <xf numFmtId="0" fontId="1" fillId="9" borderId="0" xfId="0" applyFont="1" applyFill="1" applyAlignment="1">
      <alignment horizontal="left" vertical="top" wrapText="1"/>
    </xf>
    <xf numFmtId="4" fontId="3" fillId="9" borderId="20" xfId="0" applyNumberFormat="1" applyFont="1" applyFill="1" applyBorder="1" applyAlignment="1">
      <alignment horizontal="left" vertical="top"/>
    </xf>
    <xf numFmtId="0" fontId="1" fillId="9" borderId="0" xfId="0" applyFont="1" applyFill="1" applyAlignment="1">
      <alignment horizontal="center" vertical="top" wrapText="1"/>
    </xf>
    <xf numFmtId="0" fontId="1" fillId="9" borderId="0" xfId="0" applyFont="1" applyFill="1" applyAlignment="1">
      <alignment vertical="top" wrapText="1"/>
    </xf>
    <xf numFmtId="0" fontId="1" fillId="9" borderId="0" xfId="0" applyNumberFormat="1" applyFont="1" applyFill="1" applyAlignment="1">
      <alignment horizontal="center" vertical="top" wrapText="1"/>
    </xf>
    <xf numFmtId="2" fontId="18" fillId="9" borderId="0" xfId="0" applyNumberFormat="1" applyFont="1" applyFill="1" applyAlignment="1">
      <alignment horizontal="left" vertical="top" wrapText="1"/>
    </xf>
    <xf numFmtId="0" fontId="3" fillId="9" borderId="0" xfId="0" applyFont="1" applyFill="1" applyBorder="1" applyAlignment="1">
      <alignment vertical="top"/>
    </xf>
    <xf numFmtId="0" fontId="1" fillId="9" borderId="0" xfId="0" applyFont="1" applyFill="1" applyBorder="1" applyAlignment="1">
      <alignment horizontal="center" vertical="top"/>
    </xf>
    <xf numFmtId="0" fontId="3" fillId="9" borderId="0" xfId="0" applyFont="1" applyFill="1" applyBorder="1" applyAlignment="1">
      <alignment horizontal="center" vertical="top"/>
    </xf>
    <xf numFmtId="0" fontId="3" fillId="9" borderId="0" xfId="0" applyFont="1" applyFill="1" applyBorder="1" applyAlignment="1">
      <alignment horizontal="left" vertical="top"/>
    </xf>
    <xf numFmtId="0" fontId="1" fillId="9" borderId="0" xfId="0" applyNumberFormat="1" applyFont="1" applyFill="1" applyBorder="1" applyAlignment="1">
      <alignment horizontal="center" vertical="top"/>
    </xf>
    <xf numFmtId="2" fontId="1" fillId="9" borderId="0" xfId="0" applyNumberFormat="1" applyFont="1" applyFill="1" applyBorder="1" applyAlignment="1">
      <alignment horizontal="left" vertical="top"/>
    </xf>
    <xf numFmtId="0" fontId="1" fillId="9" borderId="0" xfId="0" applyFont="1" applyFill="1" applyBorder="1" applyAlignment="1">
      <alignment horizontal="center" vertical="top" wrapText="1"/>
    </xf>
    <xf numFmtId="2" fontId="3" fillId="9" borderId="6" xfId="0" applyNumberFormat="1" applyFont="1" applyFill="1" applyBorder="1" applyAlignment="1">
      <alignment horizontal="center" vertical="center" wrapText="1"/>
    </xf>
    <xf numFmtId="0" fontId="3" fillId="9" borderId="2" xfId="0" applyNumberFormat="1" applyFont="1" applyFill="1" applyBorder="1" applyAlignment="1">
      <alignment horizontal="center" vertical="top" textRotation="90"/>
    </xf>
    <xf numFmtId="2" fontId="3" fillId="9" borderId="8" xfId="0" applyNumberFormat="1" applyFont="1" applyFill="1" applyBorder="1" applyAlignment="1">
      <alignment horizontal="left" vertical="top" wrapText="1"/>
    </xf>
    <xf numFmtId="4" fontId="1" fillId="9" borderId="23" xfId="0" applyNumberFormat="1" applyFont="1" applyFill="1" applyBorder="1" applyAlignment="1">
      <alignment vertical="top" wrapText="1"/>
    </xf>
    <xf numFmtId="4" fontId="1" fillId="9" borderId="5" xfId="0" applyNumberFormat="1" applyFont="1" applyFill="1" applyBorder="1" applyAlignment="1">
      <alignment vertical="top" wrapText="1"/>
    </xf>
    <xf numFmtId="4" fontId="1" fillId="9" borderId="23" xfId="0" quotePrefix="1" applyNumberFormat="1" applyFont="1" applyFill="1" applyBorder="1" applyAlignment="1">
      <alignment horizontal="center" vertical="top" wrapText="1"/>
    </xf>
    <xf numFmtId="0" fontId="14" fillId="11" borderId="33" xfId="0" applyFont="1" applyFill="1" applyBorder="1" applyAlignment="1">
      <alignment horizontal="center" vertical="top"/>
    </xf>
    <xf numFmtId="0" fontId="14" fillId="11" borderId="34" xfId="0" applyFont="1" applyFill="1" applyBorder="1" applyAlignment="1">
      <alignment horizontal="center" vertical="top"/>
    </xf>
    <xf numFmtId="4" fontId="14" fillId="9" borderId="32" xfId="0" applyNumberFormat="1" applyFont="1" applyFill="1" applyBorder="1" applyAlignment="1">
      <alignment vertical="top" wrapText="1"/>
    </xf>
    <xf numFmtId="0" fontId="14" fillId="9" borderId="32" xfId="0" applyFont="1" applyFill="1" applyBorder="1" applyAlignment="1">
      <alignment horizontal="center" vertical="top" wrapText="1"/>
    </xf>
    <xf numFmtId="0" fontId="3" fillId="9" borderId="1" xfId="0" applyFont="1" applyFill="1" applyBorder="1" applyAlignment="1">
      <alignment horizontal="left" vertical="top"/>
    </xf>
    <xf numFmtId="0" fontId="1" fillId="9" borderId="22" xfId="0" applyFont="1" applyFill="1" applyBorder="1" applyAlignment="1">
      <alignment horizontal="left" vertical="top" wrapText="1"/>
    </xf>
    <xf numFmtId="4" fontId="8" fillId="9" borderId="32" xfId="0" applyNumberFormat="1" applyFont="1" applyFill="1" applyBorder="1" applyAlignment="1">
      <alignment vertical="top" wrapText="1"/>
    </xf>
    <xf numFmtId="0" fontId="8" fillId="9" borderId="32" xfId="0" applyFont="1" applyFill="1" applyBorder="1" applyAlignment="1">
      <alignment horizontal="center" vertical="top" wrapText="1"/>
    </xf>
    <xf numFmtId="0" fontId="14" fillId="11" borderId="32" xfId="0" applyFont="1" applyFill="1" applyBorder="1" applyAlignment="1">
      <alignment horizontal="center" vertical="top" wrapText="1"/>
    </xf>
    <xf numFmtId="4" fontId="14" fillId="11" borderId="33" xfId="0" applyNumberFormat="1" applyFont="1" applyFill="1" applyBorder="1" applyAlignment="1">
      <alignment horizontal="center" vertical="top"/>
    </xf>
    <xf numFmtId="4" fontId="14" fillId="11" borderId="34" xfId="0" applyNumberFormat="1" applyFont="1" applyFill="1" applyBorder="1" applyAlignment="1">
      <alignment horizontal="center" vertical="top"/>
    </xf>
    <xf numFmtId="0" fontId="3" fillId="9" borderId="3" xfId="0" applyFont="1" applyFill="1" applyBorder="1" applyAlignment="1">
      <alignment horizontal="left" vertical="top"/>
    </xf>
    <xf numFmtId="0" fontId="1" fillId="9" borderId="31" xfId="0" applyFont="1" applyFill="1" applyBorder="1" applyAlignment="1">
      <alignment vertical="top" wrapText="1"/>
    </xf>
    <xf numFmtId="4" fontId="1" fillId="9" borderId="25" xfId="0" applyNumberFormat="1" applyFont="1" applyFill="1" applyBorder="1" applyAlignment="1">
      <alignment vertical="top" wrapText="1"/>
    </xf>
    <xf numFmtId="0" fontId="3" fillId="9" borderId="21" xfId="0" applyNumberFormat="1" applyFont="1" applyFill="1" applyBorder="1" applyAlignment="1">
      <alignment horizontal="center" vertical="top" textRotation="90"/>
    </xf>
    <xf numFmtId="2" fontId="3" fillId="9" borderId="21" xfId="0" applyNumberFormat="1" applyFont="1" applyFill="1" applyBorder="1" applyAlignment="1">
      <alignment horizontal="left" vertical="top" wrapText="1"/>
    </xf>
    <xf numFmtId="0" fontId="3" fillId="9" borderId="8" xfId="0" applyNumberFormat="1" applyFont="1" applyFill="1" applyBorder="1" applyAlignment="1">
      <alignment horizontal="center" vertical="top" textRotation="90"/>
    </xf>
    <xf numFmtId="0" fontId="1" fillId="9" borderId="23" xfId="0" applyFont="1" applyFill="1" applyBorder="1" applyAlignment="1">
      <alignment horizontal="left" vertical="top" wrapText="1"/>
    </xf>
    <xf numFmtId="4" fontId="8" fillId="9" borderId="23" xfId="0" applyNumberFormat="1" applyFont="1" applyFill="1" applyBorder="1" applyAlignment="1">
      <alignment horizontal="center" vertical="top" wrapText="1"/>
    </xf>
    <xf numFmtId="0" fontId="8" fillId="9" borderId="23" xfId="0" applyNumberFormat="1" applyFont="1" applyFill="1" applyBorder="1" applyAlignment="1">
      <alignment horizontal="center" vertical="top" wrapText="1"/>
    </xf>
    <xf numFmtId="0" fontId="18" fillId="0" borderId="0" xfId="0" applyFont="1" applyAlignment="1">
      <alignment horizontal="justify" vertical="center"/>
    </xf>
    <xf numFmtId="0" fontId="18" fillId="0" borderId="0" xfId="0" applyFont="1" applyAlignment="1">
      <alignment horizontal="centerContinuous" vertical="center" wrapText="1"/>
    </xf>
    <xf numFmtId="0" fontId="0" fillId="0" borderId="0" xfId="0" applyAlignment="1">
      <alignment horizontal="centerContinuous"/>
    </xf>
    <xf numFmtId="0" fontId="1" fillId="5" borderId="0" xfId="0" applyFont="1" applyFill="1" applyAlignment="1">
      <alignment horizontal="centerContinuous" vertical="top" wrapText="1"/>
    </xf>
    <xf numFmtId="0" fontId="1" fillId="9" borderId="23"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0" fontId="1" fillId="9" borderId="22"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23" xfId="0" applyFont="1" applyFill="1" applyBorder="1" applyAlignment="1">
      <alignment horizontal="center" vertical="top" wrapText="1"/>
    </xf>
    <xf numFmtId="0" fontId="1" fillId="9" borderId="22" xfId="0" applyFont="1" applyFill="1" applyBorder="1" applyAlignment="1">
      <alignment vertical="top" wrapText="1"/>
    </xf>
    <xf numFmtId="0" fontId="1" fillId="9" borderId="5" xfId="0" applyFont="1" applyFill="1" applyBorder="1" applyAlignment="1">
      <alignment vertical="top" wrapText="1"/>
    </xf>
    <xf numFmtId="0" fontId="1" fillId="9" borderId="23" xfId="0" applyFont="1" applyFill="1" applyBorder="1" applyAlignment="1">
      <alignment vertical="top" wrapText="1"/>
    </xf>
    <xf numFmtId="0" fontId="1" fillId="5" borderId="5" xfId="0" applyFont="1" applyFill="1" applyBorder="1" applyAlignment="1">
      <alignment vertical="top" wrapText="1"/>
    </xf>
    <xf numFmtId="4" fontId="1" fillId="5" borderId="23" xfId="0" applyNumberFormat="1" applyFont="1" applyFill="1" applyBorder="1" applyAlignment="1">
      <alignment horizontal="center" vertical="top" wrapText="1"/>
    </xf>
    <xf numFmtId="0" fontId="1" fillId="5" borderId="5" xfId="0" applyFont="1" applyFill="1" applyBorder="1" applyAlignment="1">
      <alignment horizontal="center" vertical="top" wrapText="1"/>
    </xf>
    <xf numFmtId="4" fontId="3" fillId="5" borderId="6" xfId="0" applyNumberFormat="1" applyFont="1" applyFill="1" applyBorder="1" applyAlignment="1">
      <alignment horizontal="center" vertical="top" wrapText="1"/>
    </xf>
    <xf numFmtId="0" fontId="1" fillId="9" borderId="25" xfId="0" applyNumberFormat="1" applyFont="1" applyFill="1" applyBorder="1" applyAlignment="1">
      <alignment horizontal="center" vertical="top" wrapText="1"/>
    </xf>
    <xf numFmtId="0" fontId="1" fillId="0" borderId="40" xfId="0" applyFont="1" applyFill="1" applyBorder="1" applyAlignment="1">
      <alignment horizontal="center" vertical="top" textRotation="90"/>
    </xf>
    <xf numFmtId="0" fontId="1" fillId="0" borderId="40" xfId="0" applyFont="1" applyBorder="1" applyAlignment="1">
      <alignment vertical="top"/>
    </xf>
    <xf numFmtId="4" fontId="1" fillId="9" borderId="39" xfId="0" applyNumberFormat="1" applyFont="1" applyFill="1" applyBorder="1" applyAlignment="1">
      <alignment vertical="top" wrapText="1"/>
    </xf>
    <xf numFmtId="4" fontId="1" fillId="9" borderId="39" xfId="0" applyNumberFormat="1" applyFont="1" applyFill="1" applyBorder="1" applyAlignment="1">
      <alignment horizontal="center" vertical="top" wrapText="1"/>
    </xf>
    <xf numFmtId="0" fontId="1" fillId="9" borderId="39" xfId="0" applyFont="1" applyFill="1" applyBorder="1" applyAlignment="1">
      <alignment vertical="top" wrapText="1"/>
    </xf>
    <xf numFmtId="2" fontId="3" fillId="9" borderId="2" xfId="0" applyNumberFormat="1" applyFont="1" applyFill="1" applyBorder="1" applyAlignment="1">
      <alignment horizontal="left" vertical="top" wrapText="1"/>
    </xf>
    <xf numFmtId="4" fontId="3" fillId="9" borderId="22" xfId="0" applyNumberFormat="1" applyFont="1" applyFill="1" applyBorder="1" applyAlignment="1">
      <alignment horizontal="center" vertical="center" wrapText="1"/>
    </xf>
    <xf numFmtId="1" fontId="3" fillId="9" borderId="22" xfId="0" applyNumberFormat="1" applyFont="1" applyFill="1" applyBorder="1" applyAlignment="1">
      <alignment horizontal="center" vertical="center" wrapText="1"/>
    </xf>
    <xf numFmtId="2" fontId="3" fillId="9" borderId="8" xfId="0" applyNumberFormat="1" applyFont="1" applyFill="1" applyBorder="1" applyAlignment="1">
      <alignment horizontal="left" vertical="center" wrapText="1"/>
    </xf>
    <xf numFmtId="0" fontId="3" fillId="9" borderId="44" xfId="0" applyNumberFormat="1" applyFont="1" applyFill="1" applyBorder="1" applyAlignment="1">
      <alignment horizontal="center" vertical="top" textRotation="90"/>
    </xf>
    <xf numFmtId="2" fontId="3" fillId="9" borderId="44" xfId="0" applyNumberFormat="1" applyFont="1" applyFill="1" applyBorder="1" applyAlignment="1">
      <alignment horizontal="left" vertical="top" wrapText="1"/>
    </xf>
    <xf numFmtId="2" fontId="1" fillId="9" borderId="5" xfId="0" applyNumberFormat="1" applyFont="1" applyFill="1" applyBorder="1" applyAlignment="1">
      <alignment horizontal="left" vertical="top" wrapText="1"/>
    </xf>
    <xf numFmtId="2" fontId="1" fillId="9" borderId="23" xfId="0" applyNumberFormat="1" applyFont="1" applyFill="1" applyBorder="1" applyAlignment="1">
      <alignment horizontal="left" vertical="top" wrapText="1"/>
    </xf>
    <xf numFmtId="0" fontId="1" fillId="9" borderId="5" xfId="0" applyNumberFormat="1" applyFont="1" applyFill="1" applyBorder="1" applyAlignment="1">
      <alignment horizontal="center" vertical="top" wrapText="1"/>
    </xf>
    <xf numFmtId="0" fontId="1" fillId="9" borderId="23" xfId="0" applyNumberFormat="1" applyFont="1" applyFill="1" applyBorder="1" applyAlignment="1">
      <alignment horizontal="center" vertical="top" wrapText="1"/>
    </xf>
    <xf numFmtId="4" fontId="1" fillId="9" borderId="5"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0" fontId="1" fillId="9" borderId="22"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23" xfId="0" applyFont="1" applyFill="1" applyBorder="1" applyAlignment="1">
      <alignment horizontal="center" vertical="top" wrapText="1"/>
    </xf>
    <xf numFmtId="0" fontId="1" fillId="9" borderId="22" xfId="0" applyFont="1" applyFill="1" applyBorder="1" applyAlignment="1">
      <alignment vertical="top" wrapText="1"/>
    </xf>
    <xf numFmtId="0" fontId="1" fillId="9" borderId="5" xfId="0" applyFont="1" applyFill="1" applyBorder="1" applyAlignment="1">
      <alignment vertical="top" wrapText="1"/>
    </xf>
    <xf numFmtId="0" fontId="1" fillId="9" borderId="23" xfId="0" applyFont="1" applyFill="1" applyBorder="1" applyAlignment="1">
      <alignment vertical="top" wrapText="1"/>
    </xf>
    <xf numFmtId="0" fontId="1" fillId="5" borderId="5" xfId="0" applyFont="1" applyFill="1" applyBorder="1" applyAlignment="1">
      <alignment vertical="top" wrapText="1"/>
    </xf>
    <xf numFmtId="0" fontId="1" fillId="5" borderId="23" xfId="0" applyFont="1" applyFill="1" applyBorder="1" applyAlignment="1">
      <alignment vertical="top" wrapText="1"/>
    </xf>
    <xf numFmtId="4" fontId="1" fillId="5" borderId="23" xfId="0" applyNumberFormat="1"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23" xfId="0" applyFont="1" applyFill="1" applyBorder="1" applyAlignment="1">
      <alignment horizontal="center" vertical="top" wrapText="1"/>
    </xf>
    <xf numFmtId="164" fontId="1" fillId="9" borderId="6" xfId="0" applyNumberFormat="1" applyFont="1" applyFill="1" applyBorder="1" applyAlignment="1">
      <alignment horizontal="center" vertical="top" wrapText="1"/>
    </xf>
    <xf numFmtId="0" fontId="1" fillId="9" borderId="45" xfId="0" applyFont="1" applyFill="1" applyBorder="1" applyAlignment="1">
      <alignment vertical="top" wrapText="1"/>
    </xf>
    <xf numFmtId="0" fontId="1" fillId="9" borderId="45" xfId="0" applyFont="1" applyFill="1" applyBorder="1" applyAlignment="1">
      <alignment horizontal="center" vertical="top" wrapText="1"/>
    </xf>
    <xf numFmtId="4" fontId="1" fillId="9" borderId="45" xfId="0" applyNumberFormat="1" applyFont="1" applyFill="1" applyBorder="1" applyAlignment="1">
      <alignment horizontal="center" vertical="top" wrapText="1"/>
    </xf>
    <xf numFmtId="4" fontId="1" fillId="9" borderId="45" xfId="0" applyNumberFormat="1" applyFont="1" applyFill="1" applyBorder="1" applyAlignment="1">
      <alignment vertical="top" wrapText="1"/>
    </xf>
    <xf numFmtId="164" fontId="1" fillId="9" borderId="23" xfId="0" applyNumberFormat="1" applyFont="1" applyFill="1" applyBorder="1" applyAlignment="1">
      <alignment horizontal="center" vertical="top" wrapText="1"/>
    </xf>
    <xf numFmtId="0" fontId="3" fillId="9" borderId="4" xfId="0" applyNumberFormat="1" applyFont="1" applyFill="1" applyBorder="1" applyAlignment="1">
      <alignment horizontal="center" vertical="top" textRotation="90"/>
    </xf>
    <xf numFmtId="2" fontId="3" fillId="9" borderId="4" xfId="0" applyNumberFormat="1" applyFont="1" applyFill="1" applyBorder="1" applyAlignment="1">
      <alignment horizontal="left" vertical="top" wrapText="1"/>
    </xf>
    <xf numFmtId="4" fontId="17" fillId="9" borderId="45" xfId="0" applyNumberFormat="1" applyFont="1" applyFill="1" applyBorder="1" applyAlignment="1">
      <alignment vertical="top" wrapText="1"/>
    </xf>
    <xf numFmtId="0" fontId="1" fillId="9" borderId="23"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0" fontId="1" fillId="9" borderId="5" xfId="0" applyFont="1" applyFill="1" applyBorder="1" applyAlignment="1">
      <alignment vertical="top" wrapText="1"/>
    </xf>
    <xf numFmtId="0" fontId="1" fillId="9" borderId="23" xfId="0" applyFont="1" applyFill="1" applyBorder="1" applyAlignment="1">
      <alignment vertical="top" wrapText="1"/>
    </xf>
    <xf numFmtId="0" fontId="1" fillId="9" borderId="22" xfId="0" applyNumberFormat="1" applyFont="1" applyFill="1" applyBorder="1" applyAlignment="1">
      <alignment horizontal="center" vertical="top" wrapText="1"/>
    </xf>
    <xf numFmtId="0" fontId="1" fillId="9" borderId="5" xfId="0" applyNumberFormat="1" applyFont="1" applyFill="1" applyBorder="1" applyAlignment="1">
      <alignment horizontal="center" vertical="top" wrapText="1"/>
    </xf>
    <xf numFmtId="0" fontId="1" fillId="9" borderId="23" xfId="0" applyNumberFormat="1" applyFont="1" applyFill="1" applyBorder="1" applyAlignment="1">
      <alignment horizontal="center" vertical="top" wrapText="1"/>
    </xf>
    <xf numFmtId="4" fontId="1" fillId="9" borderId="5"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4" fontId="1" fillId="9" borderId="22" xfId="0" applyNumberFormat="1" applyFont="1" applyFill="1" applyBorder="1" applyAlignment="1">
      <alignment horizontal="center" vertical="top" wrapText="1"/>
    </xf>
    <xf numFmtId="0" fontId="1" fillId="9" borderId="22" xfId="0" applyFont="1" applyFill="1" applyBorder="1" applyAlignment="1">
      <alignment vertical="top" wrapText="1"/>
    </xf>
    <xf numFmtId="0" fontId="1" fillId="9" borderId="5" xfId="0" applyFont="1" applyFill="1" applyBorder="1" applyAlignment="1">
      <alignment vertical="top" wrapText="1"/>
    </xf>
    <xf numFmtId="4" fontId="1" fillId="0" borderId="23" xfId="0" applyNumberFormat="1" applyFont="1" applyFill="1" applyBorder="1" applyAlignment="1">
      <alignment vertical="top" wrapText="1"/>
    </xf>
    <xf numFmtId="164" fontId="1" fillId="0" borderId="6" xfId="0" applyNumberFormat="1" applyFont="1" applyFill="1" applyBorder="1" applyAlignment="1">
      <alignment horizontal="center" vertical="top" wrapText="1"/>
    </xf>
    <xf numFmtId="4" fontId="1" fillId="0" borderId="5" xfId="0" applyNumberFormat="1" applyFont="1" applyFill="1" applyBorder="1" applyAlignment="1">
      <alignment vertical="top" wrapText="1"/>
    </xf>
    <xf numFmtId="4" fontId="1" fillId="0" borderId="5" xfId="0" applyNumberFormat="1" applyFont="1" applyFill="1" applyBorder="1" applyAlignment="1">
      <alignment horizontal="center" vertical="top" wrapText="1"/>
    </xf>
    <xf numFmtId="4" fontId="1" fillId="0" borderId="6" xfId="0" applyNumberFormat="1" applyFont="1" applyFill="1" applyBorder="1" applyAlignment="1">
      <alignment vertical="top" wrapText="1"/>
    </xf>
    <xf numFmtId="4" fontId="14" fillId="0" borderId="32" xfId="0" applyNumberFormat="1" applyFont="1" applyFill="1" applyBorder="1" applyAlignment="1">
      <alignment vertical="top" wrapText="1"/>
    </xf>
    <xf numFmtId="0" fontId="14" fillId="0" borderId="32" xfId="0" applyFont="1" applyFill="1" applyBorder="1" applyAlignment="1">
      <alignment horizontal="center" vertical="top" wrapText="1"/>
    </xf>
    <xf numFmtId="0" fontId="8" fillId="5" borderId="23" xfId="0" applyNumberFormat="1" applyFont="1" applyFill="1" applyBorder="1" applyAlignment="1">
      <alignment horizontal="center" vertical="top" wrapText="1"/>
    </xf>
    <xf numFmtId="4" fontId="1" fillId="9" borderId="5"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0" fontId="1" fillId="9" borderId="23" xfId="0" applyNumberFormat="1" applyFont="1" applyFill="1" applyBorder="1" applyAlignment="1">
      <alignment horizontal="center" vertical="top" wrapText="1"/>
    </xf>
    <xf numFmtId="0" fontId="1" fillId="9" borderId="5" xfId="0" applyFont="1" applyFill="1" applyBorder="1" applyAlignment="1">
      <alignment horizontal="left" vertical="top" wrapText="1"/>
    </xf>
    <xf numFmtId="0" fontId="21" fillId="9" borderId="0" xfId="0" applyFont="1" applyFill="1" applyBorder="1" applyAlignment="1">
      <alignment vertical="top"/>
    </xf>
    <xf numFmtId="0" fontId="1" fillId="9" borderId="0" xfId="0" applyNumberFormat="1" applyFont="1" applyFill="1" applyBorder="1" applyAlignment="1">
      <alignment vertical="top"/>
    </xf>
    <xf numFmtId="2" fontId="1" fillId="9" borderId="0" xfId="0" applyNumberFormat="1" applyFont="1" applyFill="1" applyAlignment="1">
      <alignment vertical="top"/>
    </xf>
    <xf numFmtId="0" fontId="3" fillId="9" borderId="22" xfId="0" applyFont="1" applyFill="1" applyBorder="1" applyAlignment="1">
      <alignment vertical="top" wrapText="1"/>
    </xf>
    <xf numFmtId="4" fontId="3" fillId="9" borderId="22" xfId="0" applyNumberFormat="1" applyFont="1" applyFill="1" applyBorder="1" applyAlignment="1">
      <alignment vertical="top" wrapText="1"/>
    </xf>
    <xf numFmtId="49" fontId="3" fillId="9" borderId="22" xfId="0" applyNumberFormat="1" applyFont="1" applyFill="1" applyBorder="1" applyAlignment="1">
      <alignment vertical="top" wrapText="1"/>
    </xf>
    <xf numFmtId="0" fontId="3" fillId="9" borderId="5" xfId="0" applyFont="1" applyFill="1" applyBorder="1" applyAlignment="1">
      <alignment vertical="top" wrapText="1"/>
    </xf>
    <xf numFmtId="4" fontId="3" fillId="9" borderId="5" xfId="0" applyNumberFormat="1" applyFont="1" applyFill="1" applyBorder="1" applyAlignment="1">
      <alignment vertical="top" wrapText="1"/>
    </xf>
    <xf numFmtId="49" fontId="3" fillId="9" borderId="5" xfId="0" applyNumberFormat="1" applyFont="1" applyFill="1" applyBorder="1" applyAlignment="1">
      <alignment vertical="top" wrapText="1"/>
    </xf>
    <xf numFmtId="0" fontId="1" fillId="12" borderId="0" xfId="0" applyFont="1" applyFill="1" applyAlignment="1">
      <alignment horizontal="center" vertical="top" wrapText="1"/>
    </xf>
    <xf numFmtId="0" fontId="3" fillId="12" borderId="0" xfId="0" applyFont="1" applyFill="1" applyBorder="1" applyAlignment="1">
      <alignment horizontal="center" vertical="top"/>
    </xf>
    <xf numFmtId="0" fontId="3" fillId="12" borderId="0" xfId="0" applyFont="1" applyFill="1" applyBorder="1" applyAlignment="1">
      <alignment vertical="top"/>
    </xf>
    <xf numFmtId="1" fontId="3" fillId="12" borderId="22" xfId="0" applyNumberFormat="1" applyFont="1" applyFill="1" applyBorder="1" applyAlignment="1">
      <alignment horizontal="center" vertical="center" wrapText="1"/>
    </xf>
    <xf numFmtId="164" fontId="1" fillId="12" borderId="6" xfId="0" applyNumberFormat="1" applyFont="1" applyFill="1" applyBorder="1" applyAlignment="1">
      <alignment horizontal="center" vertical="top" wrapText="1"/>
    </xf>
    <xf numFmtId="0" fontId="1" fillId="12" borderId="23" xfId="0" applyNumberFormat="1" applyFont="1" applyFill="1" applyBorder="1" applyAlignment="1">
      <alignment horizontal="center" vertical="top" wrapText="1"/>
    </xf>
    <xf numFmtId="4" fontId="1" fillId="12" borderId="23" xfId="0" applyNumberFormat="1" applyFont="1" applyFill="1" applyBorder="1" applyAlignment="1">
      <alignment horizontal="center" vertical="top" wrapText="1"/>
    </xf>
    <xf numFmtId="4" fontId="1" fillId="12" borderId="5" xfId="0" applyNumberFormat="1" applyFont="1" applyFill="1" applyBorder="1" applyAlignment="1">
      <alignment horizontal="center" vertical="top" wrapText="1"/>
    </xf>
    <xf numFmtId="0" fontId="14" fillId="13" borderId="34" xfId="0" applyFont="1" applyFill="1" applyBorder="1" applyAlignment="1">
      <alignment horizontal="center" vertical="top"/>
    </xf>
    <xf numFmtId="4" fontId="1" fillId="12" borderId="45" xfId="0" applyNumberFormat="1" applyFont="1" applyFill="1" applyBorder="1" applyAlignment="1">
      <alignment horizontal="center" vertical="top" wrapText="1"/>
    </xf>
    <xf numFmtId="0" fontId="14" fillId="12" borderId="32" xfId="0" applyFont="1" applyFill="1" applyBorder="1" applyAlignment="1">
      <alignment horizontal="center" vertical="top" wrapText="1"/>
    </xf>
    <xf numFmtId="0" fontId="14" fillId="13" borderId="32" xfId="0" applyFont="1" applyFill="1" applyBorder="1" applyAlignment="1">
      <alignment horizontal="center" vertical="top" wrapText="1"/>
    </xf>
    <xf numFmtId="4" fontId="14" fillId="13" borderId="34" xfId="0" applyNumberFormat="1" applyFont="1" applyFill="1" applyBorder="1" applyAlignment="1">
      <alignment horizontal="center" vertical="top"/>
    </xf>
    <xf numFmtId="0" fontId="14" fillId="14" borderId="32" xfId="0" applyFont="1" applyFill="1" applyBorder="1" applyAlignment="1">
      <alignment horizontal="center" vertical="top" wrapText="1"/>
    </xf>
    <xf numFmtId="3" fontId="1" fillId="12" borderId="6" xfId="0" applyNumberFormat="1" applyFont="1" applyFill="1" applyBorder="1" applyAlignment="1">
      <alignment horizontal="center" vertical="center" wrapText="1"/>
    </xf>
    <xf numFmtId="4" fontId="13" fillId="13" borderId="32" xfId="0" applyNumberFormat="1" applyFont="1" applyFill="1" applyBorder="1" applyAlignment="1">
      <alignment horizontal="center" vertical="top" wrapText="1"/>
    </xf>
    <xf numFmtId="4" fontId="15" fillId="13" borderId="36" xfId="0" applyNumberFormat="1" applyFont="1" applyFill="1" applyBorder="1" applyAlignment="1">
      <alignment horizontal="center" vertical="top" wrapText="1"/>
    </xf>
    <xf numFmtId="4" fontId="1" fillId="12" borderId="39" xfId="0" applyNumberFormat="1" applyFont="1" applyFill="1" applyBorder="1" applyAlignment="1">
      <alignment horizontal="center" vertical="top" wrapText="1"/>
    </xf>
    <xf numFmtId="4" fontId="1" fillId="12" borderId="23" xfId="0" quotePrefix="1" applyNumberFormat="1" applyFont="1" applyFill="1" applyBorder="1" applyAlignment="1">
      <alignment horizontal="center" vertical="top" wrapText="1"/>
    </xf>
    <xf numFmtId="0" fontId="8" fillId="12" borderId="23" xfId="0" applyNumberFormat="1" applyFont="1" applyFill="1" applyBorder="1" applyAlignment="1">
      <alignment horizontal="center" vertical="top" wrapText="1"/>
    </xf>
    <xf numFmtId="4" fontId="8" fillId="12" borderId="23" xfId="0" applyNumberFormat="1" applyFont="1" applyFill="1" applyBorder="1" applyAlignment="1">
      <alignment horizontal="center" vertical="top" wrapText="1"/>
    </xf>
    <xf numFmtId="164" fontId="1" fillId="12" borderId="23" xfId="0" applyNumberFormat="1" applyFont="1" applyFill="1" applyBorder="1" applyAlignment="1">
      <alignment horizontal="center" vertical="top" wrapText="1"/>
    </xf>
    <xf numFmtId="4" fontId="1" fillId="12" borderId="6" xfId="0" applyNumberFormat="1" applyFont="1" applyFill="1" applyBorder="1" applyAlignment="1">
      <alignment horizontal="center" vertical="top" wrapText="1"/>
    </xf>
    <xf numFmtId="0" fontId="1" fillId="12" borderId="0" xfId="0" applyFont="1" applyFill="1" applyAlignment="1">
      <alignment horizontal="centerContinuous" vertical="top" wrapText="1"/>
    </xf>
    <xf numFmtId="0" fontId="22" fillId="9" borderId="0" xfId="0" applyFont="1" applyFill="1" applyAlignment="1">
      <alignment horizontal="center" vertical="center"/>
    </xf>
    <xf numFmtId="0" fontId="11" fillId="9" borderId="0" xfId="0" applyFont="1" applyFill="1" applyAlignment="1">
      <alignment vertical="top"/>
    </xf>
    <xf numFmtId="0" fontId="11" fillId="9" borderId="0" xfId="0" applyFont="1" applyFill="1" applyAlignment="1">
      <alignment horizontal="left" vertical="center"/>
    </xf>
    <xf numFmtId="0" fontId="11" fillId="9" borderId="0" xfId="0" applyFont="1" applyFill="1"/>
    <xf numFmtId="0" fontId="10" fillId="9" borderId="14" xfId="0" applyFont="1" applyFill="1" applyBorder="1" applyAlignment="1">
      <alignment horizontal="center" vertical="center" wrapText="1"/>
    </xf>
    <xf numFmtId="4" fontId="11" fillId="9" borderId="14" xfId="0" applyNumberFormat="1" applyFont="1" applyFill="1" applyBorder="1" applyAlignment="1">
      <alignment horizontal="left" vertical="center" wrapText="1"/>
    </xf>
    <xf numFmtId="4" fontId="11" fillId="9" borderId="14" xfId="0" applyNumberFormat="1" applyFont="1" applyFill="1" applyBorder="1" applyAlignment="1">
      <alignment vertical="top" wrapText="1"/>
    </xf>
    <xf numFmtId="0" fontId="11" fillId="9" borderId="14" xfId="0" applyFont="1" applyFill="1" applyBorder="1"/>
    <xf numFmtId="164" fontId="11" fillId="9" borderId="14" xfId="0" applyNumberFormat="1" applyFont="1" applyFill="1" applyBorder="1" applyAlignment="1">
      <alignment horizontal="center" vertical="top" wrapText="1"/>
    </xf>
    <xf numFmtId="164" fontId="11" fillId="9" borderId="14" xfId="0" applyNumberFormat="1" applyFont="1" applyFill="1" applyBorder="1"/>
    <xf numFmtId="0" fontId="11" fillId="9" borderId="14" xfId="0" applyNumberFormat="1" applyFont="1" applyFill="1" applyBorder="1" applyAlignment="1">
      <alignment horizontal="center" vertical="top" wrapText="1"/>
    </xf>
    <xf numFmtId="4" fontId="11" fillId="9" borderId="14" xfId="0" applyNumberFormat="1" applyFont="1" applyFill="1" applyBorder="1" applyAlignment="1">
      <alignment horizontal="center" vertical="top" wrapText="1"/>
    </xf>
    <xf numFmtId="4" fontId="23" fillId="11" borderId="14" xfId="0" applyNumberFormat="1" applyFont="1" applyFill="1" applyBorder="1" applyAlignment="1">
      <alignment vertical="top" wrapText="1"/>
    </xf>
    <xf numFmtId="0" fontId="23" fillId="11" borderId="14" xfId="0" applyFont="1" applyFill="1" applyBorder="1" applyAlignment="1">
      <alignment horizontal="center" vertical="top"/>
    </xf>
    <xf numFmtId="4" fontId="23" fillId="9" borderId="14" xfId="0" applyNumberFormat="1" applyFont="1" applyFill="1" applyBorder="1" applyAlignment="1">
      <alignment vertical="top" wrapText="1"/>
    </xf>
    <xf numFmtId="0" fontId="23" fillId="9" borderId="14" xfId="0" applyFont="1" applyFill="1" applyBorder="1" applyAlignment="1">
      <alignment horizontal="center" vertical="top" wrapText="1"/>
    </xf>
    <xf numFmtId="4" fontId="24" fillId="9" borderId="14" xfId="0" applyNumberFormat="1" applyFont="1" applyFill="1" applyBorder="1" applyAlignment="1">
      <alignment vertical="top" wrapText="1"/>
    </xf>
    <xf numFmtId="0" fontId="23" fillId="11" borderId="14" xfId="0" applyFont="1" applyFill="1" applyBorder="1" applyAlignment="1">
      <alignment horizontal="center" vertical="top" wrapText="1"/>
    </xf>
    <xf numFmtId="4" fontId="23" fillId="11" borderId="14" xfId="0" applyNumberFormat="1" applyFont="1" applyFill="1" applyBorder="1" applyAlignment="1">
      <alignment horizontal="center" vertical="top"/>
    </xf>
    <xf numFmtId="4" fontId="23" fillId="10" borderId="14" xfId="0" applyNumberFormat="1" applyFont="1" applyFill="1" applyBorder="1" applyAlignment="1">
      <alignment vertical="top" wrapText="1"/>
    </xf>
    <xf numFmtId="4" fontId="11" fillId="9" borderId="14" xfId="0" quotePrefix="1" applyNumberFormat="1" applyFont="1" applyFill="1" applyBorder="1" applyAlignment="1">
      <alignment horizontal="center" vertical="top" wrapText="1"/>
    </xf>
    <xf numFmtId="0" fontId="24" fillId="9" borderId="14" xfId="0" applyNumberFormat="1" applyFont="1" applyFill="1" applyBorder="1" applyAlignment="1">
      <alignment horizontal="center" vertical="top" wrapText="1"/>
    </xf>
    <xf numFmtId="4" fontId="24" fillId="9" borderId="14" xfId="0" applyNumberFormat="1" applyFont="1" applyFill="1" applyBorder="1" applyAlignment="1">
      <alignment horizontal="center" vertical="top" wrapText="1"/>
    </xf>
    <xf numFmtId="49" fontId="11" fillId="9" borderId="0" xfId="0" applyNumberFormat="1" applyFont="1" applyFill="1" applyBorder="1" applyAlignment="1">
      <alignment vertical="top" wrapText="1"/>
    </xf>
    <xf numFmtId="4" fontId="11" fillId="9" borderId="0" xfId="0" applyNumberFormat="1" applyFont="1" applyFill="1" applyBorder="1" applyAlignment="1">
      <alignment horizontal="left" vertical="center" wrapText="1"/>
    </xf>
    <xf numFmtId="4" fontId="11" fillId="9" borderId="0" xfId="0" applyNumberFormat="1" applyFont="1" applyFill="1" applyBorder="1" applyAlignment="1">
      <alignment vertical="top" wrapText="1"/>
    </xf>
    <xf numFmtId="0" fontId="11" fillId="9" borderId="0" xfId="0" applyFont="1" applyFill="1" applyBorder="1"/>
    <xf numFmtId="4" fontId="11" fillId="9" borderId="0" xfId="0" applyNumberFormat="1" applyFont="1" applyFill="1" applyBorder="1" applyAlignment="1">
      <alignment horizontal="center" vertical="top" wrapText="1"/>
    </xf>
    <xf numFmtId="164" fontId="11" fillId="9" borderId="0" xfId="0" applyNumberFormat="1" applyFont="1" applyFill="1" applyBorder="1"/>
    <xf numFmtId="0" fontId="22" fillId="9" borderId="17" xfId="0" applyFont="1" applyFill="1" applyBorder="1" applyAlignment="1">
      <alignment horizontal="center" vertical="top"/>
    </xf>
    <xf numFmtId="0" fontId="22" fillId="9" borderId="17" xfId="0" applyFont="1" applyFill="1" applyBorder="1" applyAlignment="1">
      <alignment horizontal="center" vertical="center"/>
    </xf>
    <xf numFmtId="49" fontId="11" fillId="9" borderId="48" xfId="0" applyNumberFormat="1" applyFont="1" applyFill="1" applyBorder="1" applyAlignment="1">
      <alignment vertical="top" wrapText="1"/>
    </xf>
    <xf numFmtId="49" fontId="17" fillId="9" borderId="0" xfId="0" applyNumberFormat="1" applyFont="1" applyFill="1" applyBorder="1" applyAlignment="1">
      <alignment horizontal="center" vertical="top" wrapText="1"/>
    </xf>
    <xf numFmtId="0" fontId="11" fillId="9" borderId="48" xfId="0" applyFont="1" applyFill="1" applyBorder="1"/>
    <xf numFmtId="164" fontId="11" fillId="9" borderId="48" xfId="0" applyNumberFormat="1" applyFont="1" applyFill="1" applyBorder="1"/>
    <xf numFmtId="2" fontId="11" fillId="9" borderId="14" xfId="0" applyNumberFormat="1" applyFont="1" applyFill="1" applyBorder="1"/>
    <xf numFmtId="4" fontId="11" fillId="9" borderId="14" xfId="0" applyNumberFormat="1" applyFont="1" applyFill="1" applyBorder="1"/>
    <xf numFmtId="4" fontId="25" fillId="9" borderId="14" xfId="0" applyNumberFormat="1" applyFont="1" applyFill="1" applyBorder="1"/>
    <xf numFmtId="0" fontId="25" fillId="9" borderId="14" xfId="0" applyFont="1" applyFill="1" applyBorder="1"/>
    <xf numFmtId="2" fontId="25" fillId="9" borderId="14" xfId="0" applyNumberFormat="1" applyFont="1" applyFill="1" applyBorder="1"/>
    <xf numFmtId="0" fontId="11" fillId="9" borderId="14" xfId="0" applyFont="1" applyFill="1" applyBorder="1" applyAlignment="1">
      <alignment horizontal="center" vertical="center"/>
    </xf>
    <xf numFmtId="0" fontId="11" fillId="9" borderId="14" xfId="0" applyNumberFormat="1" applyFont="1" applyFill="1" applyBorder="1" applyAlignment="1">
      <alignment horizontal="center" vertical="center" wrapText="1"/>
    </xf>
    <xf numFmtId="3" fontId="11" fillId="9" borderId="14" xfId="0" applyNumberFormat="1" applyFont="1" applyFill="1" applyBorder="1"/>
    <xf numFmtId="2" fontId="11" fillId="9" borderId="14" xfId="0" applyNumberFormat="1" applyFont="1" applyFill="1" applyBorder="1" applyAlignment="1">
      <alignment wrapText="1"/>
    </xf>
    <xf numFmtId="0" fontId="11" fillId="9" borderId="14" xfId="0" applyFont="1" applyFill="1" applyBorder="1" applyAlignment="1">
      <alignment wrapText="1"/>
    </xf>
    <xf numFmtId="0" fontId="11" fillId="9" borderId="0" xfId="0" applyFont="1" applyFill="1" applyAlignment="1">
      <alignment wrapText="1"/>
    </xf>
    <xf numFmtId="164" fontId="11" fillId="9" borderId="14" xfId="0" applyNumberFormat="1" applyFont="1" applyFill="1" applyBorder="1" applyAlignment="1">
      <alignment horizontal="center"/>
    </xf>
    <xf numFmtId="164" fontId="11" fillId="9" borderId="14" xfId="0" applyNumberFormat="1" applyFont="1" applyFill="1" applyBorder="1" applyAlignment="1">
      <alignment horizontal="center" vertical="center"/>
    </xf>
    <xf numFmtId="164" fontId="11" fillId="9" borderId="14" xfId="0" applyNumberFormat="1" applyFont="1" applyFill="1" applyBorder="1" applyAlignment="1">
      <alignment horizontal="center" vertical="center" wrapText="1"/>
    </xf>
    <xf numFmtId="4" fontId="11" fillId="9" borderId="14" xfId="0" applyNumberFormat="1" applyFont="1" applyFill="1" applyBorder="1" applyAlignment="1">
      <alignment horizontal="center" vertical="center" wrapText="1"/>
    </xf>
    <xf numFmtId="4" fontId="11" fillId="9" borderId="14" xfId="0" applyNumberFormat="1" applyFont="1" applyFill="1" applyBorder="1" applyAlignment="1">
      <alignment horizontal="center"/>
    </xf>
    <xf numFmtId="0" fontId="11" fillId="9" borderId="14" xfId="0" applyFont="1" applyFill="1" applyBorder="1" applyAlignment="1">
      <alignment horizontal="center"/>
    </xf>
    <xf numFmtId="3" fontId="11" fillId="9" borderId="14" xfId="0" applyNumberFormat="1" applyFont="1" applyFill="1" applyBorder="1" applyAlignment="1">
      <alignment horizontal="center"/>
    </xf>
    <xf numFmtId="2" fontId="11" fillId="9" borderId="14" xfId="0" applyNumberFormat="1" applyFont="1" applyFill="1" applyBorder="1" applyAlignment="1">
      <alignment horizontal="center"/>
    </xf>
    <xf numFmtId="4" fontId="11" fillId="9" borderId="14" xfId="0" applyNumberFormat="1" applyFont="1" applyFill="1" applyBorder="1" applyAlignment="1">
      <alignment horizontal="center" vertical="center"/>
    </xf>
    <xf numFmtId="0" fontId="23" fillId="10" borderId="14" xfId="0" applyFont="1" applyFill="1" applyBorder="1" applyAlignment="1">
      <alignment horizontal="center" vertical="center" wrapText="1"/>
    </xf>
    <xf numFmtId="3" fontId="11" fillId="9" borderId="14" xfId="0" applyNumberFormat="1" applyFont="1" applyFill="1" applyBorder="1" applyAlignment="1">
      <alignment horizontal="center" vertical="center"/>
    </xf>
    <xf numFmtId="2" fontId="11" fillId="9" borderId="14" xfId="0" applyNumberFormat="1" applyFont="1" applyFill="1" applyBorder="1" applyAlignment="1">
      <alignment horizontal="center" vertical="center"/>
    </xf>
    <xf numFmtId="3" fontId="11" fillId="9" borderId="14" xfId="0" applyNumberFormat="1" applyFont="1" applyFill="1" applyBorder="1" applyAlignment="1">
      <alignment horizontal="center" wrapText="1"/>
    </xf>
    <xf numFmtId="4" fontId="23" fillId="11" borderId="14" xfId="0" applyNumberFormat="1" applyFont="1" applyFill="1" applyBorder="1" applyAlignment="1">
      <alignment horizontal="center" wrapText="1"/>
    </xf>
    <xf numFmtId="4" fontId="24" fillId="11" borderId="14" xfId="0" applyNumberFormat="1" applyFont="1" applyFill="1" applyBorder="1" applyAlignment="1">
      <alignment horizontal="center" wrapText="1"/>
    </xf>
    <xf numFmtId="4" fontId="11" fillId="9" borderId="14" xfId="0" applyNumberFormat="1" applyFont="1" applyFill="1" applyBorder="1" applyAlignment="1">
      <alignment vertical="center"/>
    </xf>
    <xf numFmtId="164" fontId="11" fillId="9" borderId="14" xfId="0" applyNumberFormat="1" applyFont="1" applyFill="1" applyBorder="1" applyAlignment="1">
      <alignment vertical="center"/>
    </xf>
    <xf numFmtId="0" fontId="11" fillId="9" borderId="14" xfId="0" applyFont="1" applyFill="1" applyBorder="1" applyAlignment="1">
      <alignment vertical="center"/>
    </xf>
    <xf numFmtId="2" fontId="11" fillId="9" borderId="14" xfId="0" applyNumberFormat="1" applyFont="1" applyFill="1" applyBorder="1" applyAlignment="1">
      <alignment vertical="center"/>
    </xf>
    <xf numFmtId="164" fontId="11" fillId="9" borderId="14" xfId="0" applyNumberFormat="1" applyFont="1" applyFill="1" applyBorder="1" applyAlignment="1">
      <alignment horizontal="center" wrapText="1"/>
    </xf>
    <xf numFmtId="0" fontId="11" fillId="9" borderId="14" xfId="0" applyNumberFormat="1" applyFont="1" applyFill="1" applyBorder="1" applyAlignment="1">
      <alignment horizontal="center" wrapText="1"/>
    </xf>
    <xf numFmtId="0" fontId="23" fillId="11" borderId="14" xfId="0" applyFont="1" applyFill="1" applyBorder="1" applyAlignment="1">
      <alignment horizontal="center"/>
    </xf>
    <xf numFmtId="4" fontId="11" fillId="9" borderId="14" xfId="0" applyNumberFormat="1" applyFont="1" applyFill="1" applyBorder="1" applyAlignment="1">
      <alignment horizontal="center" wrapText="1"/>
    </xf>
    <xf numFmtId="0" fontId="23" fillId="11" borderId="14" xfId="0" applyFont="1" applyFill="1" applyBorder="1" applyAlignment="1">
      <alignment horizontal="center" vertical="center" wrapText="1"/>
    </xf>
    <xf numFmtId="0" fontId="26" fillId="0" borderId="6" xfId="0" applyFont="1" applyBorder="1" applyAlignment="1">
      <alignment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29"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0" fontId="1" fillId="0" borderId="22" xfId="0" applyFont="1" applyFill="1" applyBorder="1" applyAlignment="1">
      <alignment vertical="center" wrapText="1"/>
    </xf>
    <xf numFmtId="0" fontId="1" fillId="0" borderId="5" xfId="0" applyFont="1" applyFill="1" applyBorder="1" applyAlignment="1">
      <alignment vertical="center" wrapText="1"/>
    </xf>
    <xf numFmtId="0" fontId="1" fillId="0" borderId="23"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Border="1" applyAlignment="1">
      <alignment horizontal="left" vertical="center" wrapText="1"/>
    </xf>
    <xf numFmtId="0" fontId="1" fillId="0" borderId="5"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vertical="center" wrapText="1"/>
    </xf>
    <xf numFmtId="0" fontId="1" fillId="0" borderId="5" xfId="0" applyFont="1" applyBorder="1" applyAlignment="1">
      <alignment vertical="center" wrapText="1"/>
    </xf>
    <xf numFmtId="0" fontId="1" fillId="0" borderId="23" xfId="0" applyFont="1" applyBorder="1" applyAlignment="1">
      <alignment vertical="center" wrapText="1"/>
    </xf>
    <xf numFmtId="0" fontId="1"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3" xfId="0" applyFont="1" applyBorder="1" applyAlignment="1">
      <alignment horizontal="center" vertical="center" wrapText="1"/>
    </xf>
    <xf numFmtId="4" fontId="1" fillId="0" borderId="29"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29"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29" xfId="0" applyFont="1" applyFill="1" applyBorder="1" applyAlignment="1">
      <alignment vertical="center" wrapText="1"/>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4" fontId="3" fillId="0" borderId="29"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0" fontId="1" fillId="0" borderId="8"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4" fontId="4" fillId="0" borderId="20" xfId="0" applyNumberFormat="1" applyFont="1" applyBorder="1" applyAlignment="1">
      <alignment horizontal="center"/>
    </xf>
    <xf numFmtId="4" fontId="4" fillId="0" borderId="21" xfId="0" applyNumberFormat="1" applyFont="1" applyBorder="1" applyAlignment="1">
      <alignment horizont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0" xfId="0" applyAlignment="1">
      <alignment horizontal="center"/>
    </xf>
    <xf numFmtId="0" fontId="3" fillId="0" borderId="2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8"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4" fontId="4" fillId="0" borderId="19" xfId="0" applyNumberFormat="1" applyFont="1" applyBorder="1" applyAlignment="1">
      <alignment horizontal="center"/>
    </xf>
    <xf numFmtId="0" fontId="1"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4" fontId="5" fillId="0" borderId="19" xfId="0" applyNumberFormat="1" applyFont="1" applyBorder="1" applyAlignment="1">
      <alignment horizontal="center"/>
    </xf>
    <xf numFmtId="0" fontId="5" fillId="0" borderId="21" xfId="0" applyFont="1" applyBorder="1" applyAlignment="1">
      <alignment horizontal="center"/>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4" fontId="3" fillId="0" borderId="29"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1" fillId="6" borderId="8" xfId="0" applyFont="1" applyFill="1" applyBorder="1" applyAlignment="1">
      <alignment vertical="center" wrapText="1"/>
    </xf>
    <xf numFmtId="0" fontId="1" fillId="6" borderId="2" xfId="0" applyFont="1" applyFill="1" applyBorder="1" applyAlignment="1">
      <alignment vertical="center" wrapText="1"/>
    </xf>
    <xf numFmtId="0" fontId="1" fillId="6" borderId="4" xfId="0" applyFont="1" applyFill="1" applyBorder="1" applyAlignment="1">
      <alignment vertical="center" wrapText="1"/>
    </xf>
    <xf numFmtId="0" fontId="16" fillId="9" borderId="0" xfId="0" applyFont="1" applyFill="1" applyBorder="1" applyAlignment="1">
      <alignment horizontal="center" vertical="top"/>
    </xf>
    <xf numFmtId="0" fontId="1" fillId="9" borderId="22"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9" borderId="22"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45" xfId="0" applyFont="1" applyFill="1" applyBorder="1" applyAlignment="1">
      <alignment horizontal="center" vertical="top" wrapText="1"/>
    </xf>
    <xf numFmtId="0" fontId="1" fillId="9" borderId="23" xfId="0" applyFont="1" applyFill="1" applyBorder="1" applyAlignment="1">
      <alignment horizontal="center" vertical="top" wrapText="1"/>
    </xf>
    <xf numFmtId="0" fontId="1" fillId="9" borderId="23" xfId="0" applyFont="1" applyFill="1" applyBorder="1" applyAlignment="1">
      <alignment horizontal="left" vertical="top" wrapText="1"/>
    </xf>
    <xf numFmtId="4" fontId="1" fillId="9" borderId="5" xfId="0" applyNumberFormat="1" applyFont="1" applyFill="1" applyBorder="1" applyAlignment="1">
      <alignment horizontal="center" vertical="top" wrapText="1"/>
    </xf>
    <xf numFmtId="4" fontId="1" fillId="9" borderId="23" xfId="0" applyNumberFormat="1" applyFont="1" applyFill="1" applyBorder="1" applyAlignment="1">
      <alignment horizontal="center" vertical="top" wrapText="1"/>
    </xf>
    <xf numFmtId="4" fontId="1" fillId="9" borderId="22" xfId="0" applyNumberFormat="1" applyFont="1" applyFill="1" applyBorder="1" applyAlignment="1">
      <alignment horizontal="center" vertical="top" wrapText="1"/>
    </xf>
    <xf numFmtId="4" fontId="1" fillId="9" borderId="39" xfId="0" applyNumberFormat="1" applyFont="1" applyFill="1" applyBorder="1" applyAlignment="1">
      <alignment horizontal="center" vertical="top" wrapText="1"/>
    </xf>
    <xf numFmtId="0" fontId="1" fillId="9" borderId="22" xfId="0" applyFont="1" applyFill="1" applyBorder="1" applyAlignment="1">
      <alignment vertical="top" wrapText="1"/>
    </xf>
    <xf numFmtId="0" fontId="1" fillId="9" borderId="5" xfId="0" applyFont="1" applyFill="1" applyBorder="1" applyAlignment="1">
      <alignment vertical="top" wrapText="1"/>
    </xf>
    <xf numFmtId="0" fontId="1" fillId="9" borderId="23" xfId="0" applyFont="1" applyFill="1" applyBorder="1" applyAlignment="1">
      <alignment vertical="top" wrapText="1"/>
    </xf>
    <xf numFmtId="0" fontId="1" fillId="9" borderId="45" xfId="0" applyFont="1" applyFill="1" applyBorder="1" applyAlignment="1">
      <alignment horizontal="left" vertical="top" wrapText="1"/>
    </xf>
    <xf numFmtId="2" fontId="1" fillId="9" borderId="22" xfId="0" applyNumberFormat="1" applyFont="1" applyFill="1" applyBorder="1" applyAlignment="1">
      <alignment horizontal="left" vertical="top" wrapText="1"/>
    </xf>
    <xf numFmtId="2" fontId="1" fillId="9" borderId="5" xfId="0" applyNumberFormat="1" applyFont="1" applyFill="1" applyBorder="1" applyAlignment="1">
      <alignment horizontal="left" vertical="top" wrapText="1"/>
    </xf>
    <xf numFmtId="2" fontId="1" fillId="9" borderId="45" xfId="0" applyNumberFormat="1" applyFont="1" applyFill="1" applyBorder="1" applyAlignment="1">
      <alignment horizontal="left" vertical="top" wrapText="1"/>
    </xf>
    <xf numFmtId="4" fontId="1" fillId="9" borderId="45" xfId="0" applyNumberFormat="1" applyFont="1" applyFill="1" applyBorder="1" applyAlignment="1">
      <alignment horizontal="center" vertical="top" wrapText="1"/>
    </xf>
    <xf numFmtId="0" fontId="3" fillId="5" borderId="19" xfId="0" applyFont="1" applyFill="1" applyBorder="1" applyAlignment="1">
      <alignment horizontal="left" vertical="top" wrapText="1"/>
    </xf>
    <xf numFmtId="0" fontId="3" fillId="5" borderId="20" xfId="0" applyFont="1" applyFill="1" applyBorder="1" applyAlignment="1">
      <alignment horizontal="left" vertical="top" wrapText="1"/>
    </xf>
    <xf numFmtId="0" fontId="3" fillId="9" borderId="19" xfId="0" applyFont="1" applyFill="1" applyBorder="1" applyAlignment="1">
      <alignment horizontal="left" vertical="top"/>
    </xf>
    <xf numFmtId="0" fontId="3" fillId="9" borderId="20" xfId="0" applyFont="1" applyFill="1" applyBorder="1" applyAlignment="1">
      <alignment horizontal="left" vertical="top"/>
    </xf>
    <xf numFmtId="0" fontId="3" fillId="9" borderId="21" xfId="0" applyFont="1" applyFill="1" applyBorder="1" applyAlignment="1">
      <alignment horizontal="left" vertical="top"/>
    </xf>
    <xf numFmtId="0" fontId="8" fillId="9" borderId="5" xfId="0" applyFont="1" applyFill="1" applyBorder="1" applyAlignment="1">
      <alignment vertical="top" wrapText="1"/>
    </xf>
    <xf numFmtId="0" fontId="8" fillId="9" borderId="23" xfId="0" applyFont="1" applyFill="1" applyBorder="1" applyAlignment="1">
      <alignment vertical="top" wrapText="1"/>
    </xf>
    <xf numFmtId="0" fontId="1" fillId="5" borderId="22" xfId="0" applyFont="1" applyFill="1" applyBorder="1" applyAlignment="1">
      <alignment vertical="top" wrapText="1"/>
    </xf>
    <xf numFmtId="0" fontId="1" fillId="5" borderId="5" xfId="0" applyFont="1" applyFill="1" applyBorder="1" applyAlignment="1">
      <alignment vertical="top" wrapText="1"/>
    </xf>
    <xf numFmtId="0" fontId="1" fillId="5" borderId="23" xfId="0" applyFont="1" applyFill="1" applyBorder="1" applyAlignment="1">
      <alignment vertical="top" wrapText="1"/>
    </xf>
    <xf numFmtId="0" fontId="1" fillId="5" borderId="22" xfId="0"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23" xfId="0" applyFont="1" applyFill="1" applyBorder="1" applyAlignment="1">
      <alignment horizontal="center" vertical="top" wrapText="1"/>
    </xf>
    <xf numFmtId="0" fontId="8" fillId="9" borderId="22" xfId="0" applyFont="1" applyFill="1" applyBorder="1" applyAlignment="1">
      <alignment vertical="top" wrapText="1"/>
    </xf>
    <xf numFmtId="0" fontId="1" fillId="9" borderId="5" xfId="0" applyNumberFormat="1" applyFont="1" applyFill="1" applyBorder="1" applyAlignment="1">
      <alignment horizontal="center" vertical="top" wrapText="1"/>
    </xf>
    <xf numFmtId="0" fontId="1" fillId="9" borderId="23" xfId="0" applyNumberFormat="1" applyFont="1" applyFill="1" applyBorder="1" applyAlignment="1">
      <alignment horizontal="center" vertical="top" wrapText="1"/>
    </xf>
    <xf numFmtId="0" fontId="1" fillId="9" borderId="22" xfId="0" applyNumberFormat="1" applyFont="1" applyFill="1" applyBorder="1" applyAlignment="1">
      <alignment horizontal="center" vertical="top" wrapText="1"/>
    </xf>
    <xf numFmtId="0" fontId="8" fillId="9" borderId="31" xfId="0" applyFont="1" applyFill="1" applyBorder="1" applyAlignment="1">
      <alignment vertical="top" wrapText="1"/>
    </xf>
    <xf numFmtId="4" fontId="1" fillId="0" borderId="22"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1" xfId="0" applyFont="1" applyFill="1" applyBorder="1" applyAlignment="1">
      <alignment horizontal="center" vertical="top" textRotation="90"/>
    </xf>
    <xf numFmtId="4" fontId="1" fillId="9" borderId="31" xfId="0" applyNumberFormat="1" applyFont="1" applyFill="1" applyBorder="1" applyAlignment="1">
      <alignment horizontal="center" vertical="top" wrapText="1"/>
    </xf>
    <xf numFmtId="2" fontId="1" fillId="9" borderId="23" xfId="0" applyNumberFormat="1" applyFont="1" applyFill="1" applyBorder="1" applyAlignment="1">
      <alignment horizontal="left" vertical="top" wrapText="1"/>
    </xf>
    <xf numFmtId="0" fontId="1" fillId="9" borderId="45" xfId="0" applyNumberFormat="1" applyFont="1" applyFill="1" applyBorder="1" applyAlignment="1">
      <alignment horizontal="center" vertical="top" wrapText="1"/>
    </xf>
    <xf numFmtId="0" fontId="1" fillId="9" borderId="39" xfId="0" applyNumberFormat="1" applyFont="1" applyFill="1" applyBorder="1" applyAlignment="1">
      <alignment horizontal="center" vertical="top" wrapText="1"/>
    </xf>
    <xf numFmtId="0" fontId="1" fillId="9" borderId="2" xfId="0" applyNumberFormat="1" applyFont="1" applyFill="1" applyBorder="1" applyAlignment="1">
      <alignment horizontal="center" vertical="top" wrapText="1"/>
    </xf>
    <xf numFmtId="0" fontId="8" fillId="9" borderId="22" xfId="0" applyNumberFormat="1" applyFont="1" applyFill="1" applyBorder="1" applyAlignment="1">
      <alignment horizontal="center" vertical="top" wrapText="1"/>
    </xf>
    <xf numFmtId="0" fontId="8" fillId="9" borderId="5" xfId="0" applyNumberFormat="1" applyFont="1" applyFill="1" applyBorder="1" applyAlignment="1">
      <alignment horizontal="center" vertical="top" wrapText="1"/>
    </xf>
    <xf numFmtId="0" fontId="8" fillId="9" borderId="23" xfId="0" applyNumberFormat="1" applyFont="1" applyFill="1" applyBorder="1" applyAlignment="1">
      <alignment horizontal="center" vertical="top" wrapText="1"/>
    </xf>
    <xf numFmtId="0" fontId="3" fillId="9" borderId="22" xfId="0" applyNumberFormat="1" applyFont="1" applyFill="1" applyBorder="1" applyAlignment="1">
      <alignment horizontal="center" vertical="top" textRotation="90"/>
    </xf>
    <xf numFmtId="0" fontId="3" fillId="9" borderId="5" xfId="0" applyNumberFormat="1" applyFont="1" applyFill="1" applyBorder="1" applyAlignment="1">
      <alignment horizontal="center" vertical="top" textRotation="90"/>
    </xf>
    <xf numFmtId="4" fontId="3" fillId="9" borderId="19" xfId="0" applyNumberFormat="1" applyFont="1" applyFill="1" applyBorder="1" applyAlignment="1">
      <alignment horizontal="center" vertical="top" wrapText="1"/>
    </xf>
    <xf numFmtId="4" fontId="3" fillId="9" borderId="20" xfId="0" applyNumberFormat="1" applyFont="1" applyFill="1" applyBorder="1" applyAlignment="1">
      <alignment horizontal="center" vertical="top" wrapText="1"/>
    </xf>
    <xf numFmtId="4" fontId="3" fillId="9" borderId="21" xfId="0" applyNumberFormat="1" applyFont="1" applyFill="1" applyBorder="1" applyAlignment="1">
      <alignment horizontal="center" vertical="top" wrapText="1"/>
    </xf>
    <xf numFmtId="4" fontId="1" fillId="9" borderId="22" xfId="0" applyNumberFormat="1" applyFont="1" applyFill="1" applyBorder="1" applyAlignment="1">
      <alignment horizontal="left" vertical="top" wrapText="1"/>
    </xf>
    <xf numFmtId="4" fontId="1" fillId="9" borderId="5" xfId="0" applyNumberFormat="1" applyFont="1" applyFill="1" applyBorder="1" applyAlignment="1">
      <alignment horizontal="left" vertical="top" wrapText="1"/>
    </xf>
    <xf numFmtId="0" fontId="3" fillId="12" borderId="19" xfId="0" applyFont="1" applyFill="1" applyBorder="1" applyAlignment="1">
      <alignment horizontal="left" vertical="top"/>
    </xf>
    <xf numFmtId="0" fontId="3" fillId="12" borderId="20" xfId="0" applyFont="1" applyFill="1" applyBorder="1" applyAlignment="1">
      <alignment horizontal="left" vertical="top"/>
    </xf>
    <xf numFmtId="0" fontId="3" fillId="12" borderId="21" xfId="0" applyFont="1" applyFill="1" applyBorder="1" applyAlignment="1">
      <alignment horizontal="left" vertical="top"/>
    </xf>
    <xf numFmtId="0" fontId="3" fillId="12" borderId="41" xfId="0" applyFont="1" applyFill="1" applyBorder="1" applyAlignment="1">
      <alignment horizontal="left" vertical="top"/>
    </xf>
    <xf numFmtId="0" fontId="3" fillId="12" borderId="42" xfId="0" applyFont="1" applyFill="1" applyBorder="1" applyAlignment="1">
      <alignment horizontal="left" vertical="top"/>
    </xf>
    <xf numFmtId="0" fontId="3" fillId="12" borderId="43" xfId="0" applyFont="1" applyFill="1" applyBorder="1" applyAlignment="1">
      <alignment horizontal="left" vertical="top"/>
    </xf>
    <xf numFmtId="0" fontId="8" fillId="9" borderId="45" xfId="0" applyFont="1" applyFill="1" applyBorder="1" applyAlignment="1">
      <alignment vertical="top" wrapText="1"/>
    </xf>
    <xf numFmtId="0" fontId="3" fillId="9" borderId="3" xfId="0" applyFont="1" applyFill="1" applyBorder="1" applyAlignment="1">
      <alignment horizontal="left" vertical="top"/>
    </xf>
    <xf numFmtId="0" fontId="3" fillId="9" borderId="9" xfId="0" applyFont="1" applyFill="1" applyBorder="1" applyAlignment="1">
      <alignment horizontal="left" vertical="top"/>
    </xf>
    <xf numFmtId="0" fontId="3" fillId="9" borderId="4" xfId="0" applyFont="1" applyFill="1" applyBorder="1" applyAlignment="1">
      <alignment horizontal="left" vertical="top"/>
    </xf>
    <xf numFmtId="0" fontId="3" fillId="12" borderId="3" xfId="0" applyFont="1" applyFill="1" applyBorder="1" applyAlignment="1">
      <alignment horizontal="left" vertical="top"/>
    </xf>
    <xf numFmtId="0" fontId="3" fillId="12" borderId="9" xfId="0" applyFont="1" applyFill="1" applyBorder="1" applyAlignment="1">
      <alignment horizontal="left" vertical="top"/>
    </xf>
    <xf numFmtId="0" fontId="3" fillId="12" borderId="4" xfId="0" applyFont="1" applyFill="1" applyBorder="1" applyAlignment="1">
      <alignment horizontal="left" vertical="top"/>
    </xf>
    <xf numFmtId="0" fontId="1" fillId="9" borderId="45" xfId="0" applyFont="1" applyFill="1" applyBorder="1" applyAlignment="1">
      <alignment vertical="top" wrapText="1"/>
    </xf>
    <xf numFmtId="0" fontId="3" fillId="9" borderId="37" xfId="0" applyFont="1" applyFill="1" applyBorder="1" applyAlignment="1">
      <alignment horizontal="left" vertical="top"/>
    </xf>
    <xf numFmtId="0" fontId="3" fillId="9" borderId="38" xfId="0" applyFont="1" applyFill="1" applyBorder="1" applyAlignment="1">
      <alignment horizontal="left" vertical="top"/>
    </xf>
    <xf numFmtId="0" fontId="3" fillId="9" borderId="7" xfId="0" applyFont="1" applyFill="1" applyBorder="1" applyAlignment="1">
      <alignment horizontal="left" vertical="top"/>
    </xf>
    <xf numFmtId="0" fontId="1" fillId="9" borderId="39" xfId="0" applyFont="1" applyFill="1" applyBorder="1" applyAlignment="1">
      <alignment horizontal="center" vertical="top" wrapText="1"/>
    </xf>
    <xf numFmtId="0" fontId="1" fillId="9" borderId="39" xfId="0" applyFont="1" applyFill="1" applyBorder="1" applyAlignment="1">
      <alignment vertical="top" wrapText="1"/>
    </xf>
    <xf numFmtId="0" fontId="1" fillId="9" borderId="39" xfId="0" applyFont="1" applyFill="1" applyBorder="1" applyAlignment="1">
      <alignment horizontal="left" vertical="top" wrapText="1"/>
    </xf>
    <xf numFmtId="0" fontId="1" fillId="5" borderId="22"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23" xfId="0" applyFont="1" applyFill="1" applyBorder="1" applyAlignment="1">
      <alignment horizontal="left" vertical="top" wrapText="1"/>
    </xf>
    <xf numFmtId="4" fontId="1" fillId="5" borderId="22" xfId="0" applyNumberFormat="1" applyFont="1" applyFill="1" applyBorder="1" applyAlignment="1">
      <alignment horizontal="center" vertical="top" wrapText="1"/>
    </xf>
    <xf numFmtId="4" fontId="1" fillId="5" borderId="5" xfId="0" applyNumberFormat="1" applyFont="1" applyFill="1" applyBorder="1" applyAlignment="1">
      <alignment horizontal="center" vertical="top" wrapText="1"/>
    </xf>
    <xf numFmtId="4" fontId="1" fillId="5" borderId="23" xfId="0" applyNumberFormat="1" applyFont="1" applyFill="1" applyBorder="1" applyAlignment="1">
      <alignment horizontal="center" vertical="top" wrapText="1"/>
    </xf>
    <xf numFmtId="2" fontId="1" fillId="9" borderId="31" xfId="0" applyNumberFormat="1" applyFont="1" applyFill="1" applyBorder="1" applyAlignment="1">
      <alignment horizontal="left" vertical="top" wrapText="1"/>
    </xf>
    <xf numFmtId="0" fontId="1" fillId="9" borderId="31" xfId="0" applyFont="1" applyFill="1" applyBorder="1" applyAlignment="1">
      <alignment horizontal="left" vertical="top" wrapText="1"/>
    </xf>
    <xf numFmtId="4" fontId="8" fillId="9" borderId="22" xfId="0" applyNumberFormat="1" applyFont="1" applyFill="1" applyBorder="1" applyAlignment="1">
      <alignment horizontal="center" vertical="top" wrapText="1"/>
    </xf>
    <xf numFmtId="4" fontId="8" fillId="9" borderId="5" xfId="0" applyNumberFormat="1" applyFont="1" applyFill="1" applyBorder="1" applyAlignment="1">
      <alignment horizontal="center" vertical="top" wrapText="1"/>
    </xf>
    <xf numFmtId="4" fontId="8" fillId="9" borderId="23" xfId="0" applyNumberFormat="1" applyFont="1" applyFill="1" applyBorder="1" applyAlignment="1">
      <alignment horizontal="center" vertical="top" wrapText="1"/>
    </xf>
    <xf numFmtId="0" fontId="8" fillId="9" borderId="22" xfId="0" applyFont="1" applyFill="1" applyBorder="1" applyAlignment="1">
      <alignment horizontal="center" vertical="top" wrapText="1"/>
    </xf>
    <xf numFmtId="0" fontId="8" fillId="9" borderId="5" xfId="0" applyFont="1" applyFill="1" applyBorder="1" applyAlignment="1">
      <alignment horizontal="center" vertical="top" wrapText="1"/>
    </xf>
    <xf numFmtId="0" fontId="8" fillId="9" borderId="23" xfId="0" applyFont="1" applyFill="1" applyBorder="1" applyAlignment="1">
      <alignment horizontal="center"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1" fillId="9" borderId="31" xfId="0" applyFont="1" applyFill="1" applyBorder="1" applyAlignment="1">
      <alignment vertical="top" wrapText="1"/>
    </xf>
    <xf numFmtId="2" fontId="1" fillId="0" borderId="22" xfId="0" applyNumberFormat="1" applyFont="1" applyBorder="1" applyAlignment="1">
      <alignment horizontal="left" vertical="top" wrapText="1"/>
    </xf>
    <xf numFmtId="2" fontId="1" fillId="0" borderId="5" xfId="0" applyNumberFormat="1" applyFont="1" applyBorder="1" applyAlignment="1">
      <alignment horizontal="left" vertical="top" wrapText="1"/>
    </xf>
    <xf numFmtId="2" fontId="1" fillId="0" borderId="23" xfId="0" applyNumberFormat="1" applyFont="1" applyBorder="1" applyAlignment="1">
      <alignment horizontal="left" vertical="top" wrapText="1"/>
    </xf>
    <xf numFmtId="0" fontId="1" fillId="4" borderId="22" xfId="0" applyNumberFormat="1" applyFont="1" applyFill="1" applyBorder="1" applyAlignment="1">
      <alignment horizontal="center" vertical="top" wrapText="1"/>
    </xf>
    <xf numFmtId="0" fontId="1" fillId="0" borderId="5"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4" borderId="5" xfId="0" applyNumberFormat="1" applyFont="1" applyFill="1" applyBorder="1" applyAlignment="1">
      <alignment horizontal="center" vertical="top" wrapText="1"/>
    </xf>
    <xf numFmtId="2" fontId="1" fillId="5" borderId="22" xfId="0" applyNumberFormat="1" applyFont="1" applyFill="1" applyBorder="1" applyAlignment="1">
      <alignment horizontal="left" vertical="top" wrapText="1"/>
    </xf>
    <xf numFmtId="2" fontId="1" fillId="5" borderId="5" xfId="0" applyNumberFormat="1" applyFont="1" applyFill="1" applyBorder="1" applyAlignment="1">
      <alignment horizontal="left" vertical="top" wrapText="1"/>
    </xf>
    <xf numFmtId="2" fontId="1" fillId="5" borderId="23" xfId="0" applyNumberFormat="1" applyFont="1" applyFill="1" applyBorder="1" applyAlignment="1">
      <alignment horizontal="left" vertical="top" wrapText="1"/>
    </xf>
    <xf numFmtId="0" fontId="1" fillId="7" borderId="22" xfId="0" applyNumberFormat="1" applyFont="1" applyFill="1" applyBorder="1" applyAlignment="1">
      <alignment horizontal="center" vertical="top" wrapText="1"/>
    </xf>
    <xf numFmtId="4" fontId="1" fillId="5" borderId="8" xfId="0" applyNumberFormat="1" applyFont="1" applyFill="1" applyBorder="1" applyAlignment="1">
      <alignment horizontal="center" vertical="top" wrapText="1"/>
    </xf>
    <xf numFmtId="4" fontId="1" fillId="5" borderId="2" xfId="0" applyNumberFormat="1" applyFont="1" applyFill="1" applyBorder="1" applyAlignment="1">
      <alignment horizontal="center" vertical="top" wrapText="1"/>
    </xf>
    <xf numFmtId="4" fontId="1" fillId="5" borderId="4" xfId="0" applyNumberFormat="1" applyFont="1" applyFill="1" applyBorder="1" applyAlignment="1">
      <alignment horizontal="center" vertical="top" wrapText="1"/>
    </xf>
    <xf numFmtId="0" fontId="1" fillId="9" borderId="31" xfId="0" applyNumberFormat="1" applyFont="1" applyFill="1" applyBorder="1" applyAlignment="1">
      <alignment horizontal="center" vertical="top" wrapText="1"/>
    </xf>
    <xf numFmtId="0" fontId="1" fillId="9" borderId="31" xfId="0" applyFont="1" applyFill="1" applyBorder="1" applyAlignment="1">
      <alignment horizontal="center" vertical="top" wrapText="1"/>
    </xf>
    <xf numFmtId="2" fontId="1" fillId="9" borderId="39" xfId="0" applyNumberFormat="1" applyFont="1" applyFill="1" applyBorder="1" applyAlignment="1">
      <alignment horizontal="left" vertical="top" wrapText="1"/>
    </xf>
    <xf numFmtId="0" fontId="0" fillId="0" borderId="3"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10" fillId="0" borderId="3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vertical="top" wrapText="1"/>
    </xf>
    <xf numFmtId="0" fontId="0" fillId="0" borderId="2" xfId="0" applyBorder="1" applyAlignment="1">
      <alignment vertical="top" wrapText="1"/>
    </xf>
    <xf numFmtId="0" fontId="9"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9" borderId="1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21" fillId="9" borderId="0" xfId="0" applyFont="1" applyFill="1" applyAlignment="1">
      <alignment horizontal="center"/>
    </xf>
    <xf numFmtId="0" fontId="10" fillId="9" borderId="48" xfId="0" applyFont="1" applyFill="1" applyBorder="1" applyAlignment="1">
      <alignment horizontal="center"/>
    </xf>
    <xf numFmtId="0" fontId="11" fillId="9" borderId="40" xfId="0" applyFont="1" applyFill="1" applyBorder="1" applyAlignment="1">
      <alignment horizontal="center"/>
    </xf>
    <xf numFmtId="0" fontId="21" fillId="9" borderId="48" xfId="0" applyFont="1" applyFill="1" applyBorder="1" applyAlignment="1">
      <alignment horizontal="center"/>
    </xf>
    <xf numFmtId="0" fontId="11" fillId="9" borderId="40" xfId="0" applyFont="1" applyFill="1" applyBorder="1" applyAlignment="1">
      <alignment horizontal="center" vertical="center"/>
    </xf>
    <xf numFmtId="0" fontId="10" fillId="9" borderId="46" xfId="0" applyFont="1" applyFill="1" applyBorder="1" applyAlignment="1">
      <alignment horizontal="center" vertical="center" wrapText="1"/>
    </xf>
    <xf numFmtId="0" fontId="10" fillId="9" borderId="47" xfId="0" applyFont="1" applyFill="1" applyBorder="1" applyAlignment="1">
      <alignment horizontal="center" vertical="center" wrapText="1"/>
    </xf>
    <xf numFmtId="0" fontId="11" fillId="9" borderId="14" xfId="0" applyFont="1" applyFill="1" applyBorder="1" applyAlignment="1">
      <alignment horizontal="left" vertical="top" wrapText="1"/>
    </xf>
    <xf numFmtId="49" fontId="11" fillId="9" borderId="14" xfId="0" applyNumberFormat="1" applyFont="1" applyFill="1" applyBorder="1" applyAlignment="1">
      <alignment vertical="top" wrapText="1"/>
    </xf>
    <xf numFmtId="0" fontId="11" fillId="9" borderId="46" xfId="0" applyFont="1" applyFill="1" applyBorder="1" applyAlignment="1">
      <alignment horizontal="left" vertical="top" wrapText="1"/>
    </xf>
    <xf numFmtId="0" fontId="11" fillId="9" borderId="49" xfId="0" applyFont="1" applyFill="1" applyBorder="1" applyAlignment="1">
      <alignment horizontal="left" vertical="top" wrapText="1"/>
    </xf>
    <xf numFmtId="0" fontId="11" fillId="9" borderId="47" xfId="0" applyFont="1" applyFill="1" applyBorder="1" applyAlignment="1">
      <alignment horizontal="left" vertical="top" wrapText="1"/>
    </xf>
    <xf numFmtId="0" fontId="11" fillId="9" borderId="40" xfId="0" applyFont="1" applyFill="1" applyBorder="1" applyAlignment="1">
      <alignment horizontal="left" vertical="top" wrapText="1"/>
    </xf>
    <xf numFmtId="49" fontId="18" fillId="9" borderId="14" xfId="0" applyNumberFormat="1" applyFont="1" applyFill="1" applyBorder="1" applyAlignment="1">
      <alignment horizontal="left" vertical="top" wrapText="1"/>
    </xf>
    <xf numFmtId="2" fontId="22" fillId="9" borderId="0" xfId="0" applyNumberFormat="1" applyFont="1" applyFill="1" applyAlignment="1">
      <alignment horizontal="left" vertical="top" wrapText="1"/>
    </xf>
  </cellXfs>
  <cellStyles count="1">
    <cellStyle name="Звичайний"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E10:J18"/>
  <sheetViews>
    <sheetView workbookViewId="0">
      <selection activeCell="F16" sqref="F16:J20"/>
    </sheetView>
  </sheetViews>
  <sheetFormatPr defaultRowHeight="15" x14ac:dyDescent="0.25"/>
  <cols>
    <col min="5" max="5" width="24.42578125" customWidth="1"/>
    <col min="6" max="10" width="16.140625" bestFit="1" customWidth="1"/>
  </cols>
  <sheetData>
    <row r="10" spans="5:10" ht="15.75" thickBot="1" x14ac:dyDescent="0.3"/>
    <row r="11" spans="5:10" ht="19.5" thickBot="1" x14ac:dyDescent="0.3">
      <c r="E11" s="356" t="s">
        <v>91</v>
      </c>
      <c r="F11" s="358" t="s">
        <v>92</v>
      </c>
      <c r="G11" s="359"/>
      <c r="H11" s="359"/>
      <c r="I11" s="360"/>
      <c r="J11" s="361" t="s">
        <v>93</v>
      </c>
    </row>
    <row r="12" spans="5:10" ht="19.5" thickBot="1" x14ac:dyDescent="0.3">
      <c r="E12" s="357"/>
      <c r="F12" s="27">
        <v>2019</v>
      </c>
      <c r="G12" s="27">
        <v>2020</v>
      </c>
      <c r="H12" s="27">
        <v>2021</v>
      </c>
      <c r="I12" s="27">
        <v>2022</v>
      </c>
      <c r="J12" s="362"/>
    </row>
    <row r="13" spans="5:10" ht="18.75" x14ac:dyDescent="0.3">
      <c r="E13" s="28" t="s">
        <v>86</v>
      </c>
      <c r="F13" s="29">
        <f>ДІКТ!H42</f>
        <v>72747</v>
      </c>
      <c r="G13" s="29">
        <f>ДІКТ!H43</f>
        <v>59791</v>
      </c>
      <c r="H13" s="29">
        <f>ДІКТ!H44</f>
        <v>58274</v>
      </c>
      <c r="I13" s="29">
        <f>ДІКТ!H45</f>
        <v>58995</v>
      </c>
      <c r="J13" s="30">
        <f>SUM(F13:I13)</f>
        <v>249807</v>
      </c>
    </row>
    <row r="14" spans="5:10" ht="18.75" x14ac:dyDescent="0.3">
      <c r="E14" s="31" t="s">
        <v>87</v>
      </c>
      <c r="F14" s="32">
        <f>АПАРАТ!H52</f>
        <v>4521.55</v>
      </c>
      <c r="G14" s="32">
        <f>АПАРАТ!H53</f>
        <v>3991.55</v>
      </c>
      <c r="H14" s="32">
        <f>АПАРАТ!H54</f>
        <v>3541.55</v>
      </c>
      <c r="I14" s="32">
        <f>АПАРАТ!H55</f>
        <v>3541.55</v>
      </c>
      <c r="J14" s="33">
        <f>SUM(F14:I14)</f>
        <v>15596.2</v>
      </c>
    </row>
    <row r="15" spans="5:10" ht="18.75" x14ac:dyDescent="0.3">
      <c r="E15" s="31" t="s">
        <v>88</v>
      </c>
      <c r="F15" s="32">
        <f>ГІОЦ!H130</f>
        <v>881450</v>
      </c>
      <c r="G15" s="32">
        <f>ГІОЦ!H131</f>
        <v>574650</v>
      </c>
      <c r="H15" s="32">
        <f>ГІОЦ!H132</f>
        <v>495400</v>
      </c>
      <c r="I15" s="32">
        <f>ГІОЦ!H133</f>
        <v>495500</v>
      </c>
      <c r="J15" s="33">
        <f>SUM(F15:I15)</f>
        <v>2447000</v>
      </c>
    </row>
    <row r="16" spans="5:10" ht="18.75" x14ac:dyDescent="0.3">
      <c r="E16" s="31" t="s">
        <v>89</v>
      </c>
      <c r="F16" s="32">
        <f>Інформатика!H77</f>
        <v>1335000</v>
      </c>
      <c r="G16" s="32">
        <f>Інформатика!H78</f>
        <v>1403000</v>
      </c>
      <c r="H16" s="32">
        <f>Інформатика!H79</f>
        <v>1016100</v>
      </c>
      <c r="I16" s="32">
        <f>Інформатика!H80</f>
        <v>965000</v>
      </c>
      <c r="J16" s="33">
        <f>SUM(F16:I16)</f>
        <v>4719100</v>
      </c>
    </row>
    <row r="17" spans="5:10" ht="19.5" thickBot="1" x14ac:dyDescent="0.35">
      <c r="E17" s="34" t="s">
        <v>90</v>
      </c>
      <c r="F17" s="35">
        <f>КТС!H72</f>
        <v>650854.20000000007</v>
      </c>
      <c r="G17" s="35">
        <f>КТС!H73</f>
        <v>463982.3</v>
      </c>
      <c r="H17" s="35">
        <f>КТС!H74</f>
        <v>462940.49999999994</v>
      </c>
      <c r="I17" s="35">
        <f>КТС!H75</f>
        <v>509765.7</v>
      </c>
      <c r="J17" s="36">
        <f>SUM(F17:I17)</f>
        <v>2087542.7</v>
      </c>
    </row>
    <row r="18" spans="5:10" ht="19.5" thickBot="1" x14ac:dyDescent="0.35">
      <c r="E18" s="37" t="s">
        <v>93</v>
      </c>
      <c r="F18" s="38">
        <f>SUM(F13:F17)</f>
        <v>2944572.75</v>
      </c>
      <c r="G18" s="38">
        <f>SUM(G13:G17)</f>
        <v>2505414.85</v>
      </c>
      <c r="H18" s="38">
        <f>SUM(H13:H17)</f>
        <v>2036256.05</v>
      </c>
      <c r="I18" s="38">
        <f>SUM(I13:I17)</f>
        <v>2032802.25</v>
      </c>
      <c r="J18" s="38">
        <f>SUM(J13:J17)</f>
        <v>9519045.9000000004</v>
      </c>
    </row>
  </sheetData>
  <mergeCells count="3">
    <mergeCell ref="E11:E12"/>
    <mergeCell ref="F11:I11"/>
    <mergeCell ref="J11:J12"/>
  </mergeCells>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sqref="A1:G1"/>
    </sheetView>
  </sheetViews>
  <sheetFormatPr defaultRowHeight="15" x14ac:dyDescent="0.25"/>
  <cols>
    <col min="2" max="2" width="44.28515625" customWidth="1"/>
    <col min="3" max="3" width="13.85546875" customWidth="1"/>
    <col min="4" max="7" width="13.140625" bestFit="1" customWidth="1"/>
    <col min="9" max="12" width="12.140625" bestFit="1" customWidth="1"/>
  </cols>
  <sheetData>
    <row r="1" spans="1:14" ht="57.75" customHeight="1" x14ac:dyDescent="0.25">
      <c r="A1" s="561" t="s">
        <v>154</v>
      </c>
      <c r="B1" s="561"/>
      <c r="C1" s="561"/>
      <c r="D1" s="561"/>
      <c r="E1" s="561"/>
      <c r="F1" s="561"/>
      <c r="G1" s="561"/>
    </row>
    <row r="2" spans="1:14" ht="15.75" thickBot="1" x14ac:dyDescent="0.3"/>
    <row r="3" spans="1:14" ht="30.75" customHeight="1" thickBot="1" x14ac:dyDescent="0.3">
      <c r="A3" s="562" t="s">
        <v>311</v>
      </c>
      <c r="B3" s="562" t="s">
        <v>151</v>
      </c>
      <c r="C3" s="562" t="s">
        <v>155</v>
      </c>
      <c r="D3" s="564" t="s">
        <v>92</v>
      </c>
      <c r="E3" s="565"/>
      <c r="F3" s="565"/>
      <c r="G3" s="566"/>
    </row>
    <row r="4" spans="1:14" ht="16.5" thickBot="1" x14ac:dyDescent="0.3">
      <c r="A4" s="563"/>
      <c r="B4" s="563"/>
      <c r="C4" s="563"/>
      <c r="D4" s="48">
        <v>2019</v>
      </c>
      <c r="E4" s="49">
        <v>2020</v>
      </c>
      <c r="F4" s="49">
        <v>2021</v>
      </c>
      <c r="G4" s="49">
        <v>2022</v>
      </c>
      <c r="I4" s="48">
        <v>2019</v>
      </c>
      <c r="J4" s="49">
        <v>2020</v>
      </c>
      <c r="K4" s="49">
        <v>2021</v>
      </c>
      <c r="L4" s="49">
        <v>2022</v>
      </c>
    </row>
    <row r="5" spans="1:14" ht="16.5" thickBot="1" x14ac:dyDescent="0.3">
      <c r="A5" s="49" t="s">
        <v>303</v>
      </c>
      <c r="B5" s="50" t="s">
        <v>156</v>
      </c>
      <c r="C5" s="51"/>
      <c r="D5" s="548"/>
      <c r="E5" s="549"/>
      <c r="F5" s="549"/>
      <c r="G5" s="550"/>
      <c r="I5" s="52">
        <f>SUM(D8:D11)-D6</f>
        <v>-2995158</v>
      </c>
      <c r="J5" s="52">
        <f>SUM(E8:E11)-E6</f>
        <v>-2440066.2000000002</v>
      </c>
      <c r="K5" s="52">
        <f>SUM(F8:F11)-F6</f>
        <v>-1834004.6</v>
      </c>
      <c r="L5" s="52">
        <f>SUM(G8:G11)-G6</f>
        <v>-1613611.5</v>
      </c>
    </row>
    <row r="6" spans="1:14" ht="16.5" thickBot="1" x14ac:dyDescent="0.3">
      <c r="A6" s="51"/>
      <c r="B6" s="53" t="s">
        <v>157</v>
      </c>
      <c r="C6" s="51" t="s">
        <v>158</v>
      </c>
      <c r="D6" s="54">
        <v>3035158</v>
      </c>
      <c r="E6" s="55">
        <v>2485066.2000000002</v>
      </c>
      <c r="F6" s="55">
        <v>1879004.6</v>
      </c>
      <c r="G6" s="55">
        <v>1693611.5</v>
      </c>
    </row>
    <row r="7" spans="1:14" ht="16.5" thickBot="1" x14ac:dyDescent="0.3">
      <c r="A7" s="51"/>
      <c r="B7" s="53" t="s">
        <v>159</v>
      </c>
      <c r="C7" s="51"/>
      <c r="D7" s="56"/>
      <c r="E7" s="51"/>
      <c r="F7" s="51"/>
      <c r="G7" s="51"/>
    </row>
    <row r="8" spans="1:14" ht="48" thickBot="1" x14ac:dyDescent="0.3">
      <c r="A8" s="51" t="s">
        <v>160</v>
      </c>
      <c r="B8" s="53" t="s">
        <v>255</v>
      </c>
      <c r="C8" s="51" t="s">
        <v>158</v>
      </c>
      <c r="D8" s="54">
        <f>SUMIFS(ЗВЕДЕНА!$N$17:$N$315,ЗВЕДЕНА!$M$17:$M$315,"показник затрат, тис. грн",ЗВЕДЕНА!$R$17:$R$315,1)</f>
        <v>0</v>
      </c>
      <c r="E8" s="54">
        <f>SUMIFS(ЗВЕДЕНА!$O$17:$O$315,ЗВЕДЕНА!$M$17:$M$315,"показник затрат, тис. грн",ЗВЕДЕНА!$R$17:$R$315,1)</f>
        <v>0</v>
      </c>
      <c r="F8" s="54">
        <f>SUMIFS(ЗВЕДЕНА!$P$17:$P$315,ЗВЕДЕНА!$M$17:$M$315,"показник затрат, тис. грн",ЗВЕДЕНА!$R$17:$R$315,1)</f>
        <v>0</v>
      </c>
      <c r="G8" s="55">
        <f>SUMIFS(ЗВЕДЕНА!$Q$17:$Q$315,ЗВЕДЕНА!$M$17:$M$315,"показник затрат, тис. грн",ЗВЕДЕНА!$R$17:$R$315,1)</f>
        <v>0</v>
      </c>
    </row>
    <row r="9" spans="1:14" ht="48" thickBot="1" x14ac:dyDescent="0.3">
      <c r="A9" s="57" t="s">
        <v>161</v>
      </c>
      <c r="B9" s="53" t="s">
        <v>256</v>
      </c>
      <c r="C9" s="51" t="s">
        <v>158</v>
      </c>
      <c r="D9" s="54">
        <f>SUMIFS(ЗВЕДЕНА!$N$17:$N$315,ЗВЕДЕНА!$M$17:$M$315,"показник затрат, тис. грн",ЗВЕДЕНА!$R$17:$R$315,2)</f>
        <v>40000</v>
      </c>
      <c r="E9" s="54">
        <f>SUMIFS(ЗВЕДЕНА!$O$17:$O$315,ЗВЕДЕНА!$M$17:$M$315,"показник затрат, тис. грн",ЗВЕДЕНА!$R$17:$R$315,2)</f>
        <v>45000</v>
      </c>
      <c r="F9" s="54">
        <f>SUMIFS(ЗВЕДЕНА!$P$17:$P$315,ЗВЕДЕНА!$M$17:$M$315,"показник затрат, тис. грн",ЗВЕДЕНА!$R$17:$R$315,2)</f>
        <v>45000</v>
      </c>
      <c r="G9" s="55">
        <f>SUMIFS(ЗВЕДЕНА!$Q$17:$Q$315,ЗВЕДЕНА!$M$17:$M$315,"показник затрат, тис. грн",ЗВЕДЕНА!$R$17:$R$315,2)</f>
        <v>80000</v>
      </c>
    </row>
    <row r="10" spans="1:14" ht="111" thickBot="1" x14ac:dyDescent="0.3">
      <c r="A10" s="51" t="s">
        <v>163</v>
      </c>
      <c r="B10" s="53" t="s">
        <v>257</v>
      </c>
      <c r="C10" s="51" t="s">
        <v>158</v>
      </c>
      <c r="D10" s="54">
        <f>SUMIFS(ЗВЕДЕНА!$N$17:$N$315,ЗВЕДЕНА!$M$17:$M$315,"показник затрат, тис. грн",ЗВЕДЕНА!$R$17:$R$315,3)</f>
        <v>0</v>
      </c>
      <c r="E10" s="54">
        <f>SUMIFS(ЗВЕДЕНА!$O$17:$O$315,ЗВЕДЕНА!$M$17:$M$315,"показник затрат, тис. грн",ЗВЕДЕНА!$R$17:$R$315,3)</f>
        <v>0</v>
      </c>
      <c r="F10" s="54">
        <f>SUMIFS(ЗВЕДЕНА!$P$17:$P$315,ЗВЕДЕНА!$M$17:$M$315,"показник затрат, тис. грн",ЗВЕДЕНА!$R$17:$R$315,3)</f>
        <v>0</v>
      </c>
      <c r="G10" s="55">
        <f>SUMIFS(ЗВЕДЕНА!$Q$17:$Q$315,ЗВЕДЕНА!$M$17:$M$315,"показник затрат, тис. грн",ЗВЕДЕНА!$R$17:$R$315,3)</f>
        <v>0</v>
      </c>
    </row>
    <row r="11" spans="1:14" ht="32.25" thickBot="1" x14ac:dyDescent="0.3">
      <c r="A11" s="51" t="s">
        <v>165</v>
      </c>
      <c r="B11" s="53" t="s">
        <v>258</v>
      </c>
      <c r="C11" s="51" t="s">
        <v>158</v>
      </c>
      <c r="D11" s="54">
        <f>SUMIFS(ЗВЕДЕНА!$N$17:$N$315,ЗВЕДЕНА!$M$17:$M$315,"показник затрат, тис. грн",ЗВЕДЕНА!$R$17:$R$315,4)</f>
        <v>0</v>
      </c>
      <c r="E11" s="54">
        <f>SUMIFS(ЗВЕДЕНА!$O$17:$O$315,ЗВЕДЕНА!$M$17:$M$315,"показник затрат, тис. грн",ЗВЕДЕНА!$R$17:$R$315,4)</f>
        <v>0</v>
      </c>
      <c r="F11" s="54">
        <f>SUMIFS(ЗВЕДЕНА!$P$17:$P$315,ЗВЕДЕНА!$M$17:$M$315,"показник затрат, тис. грн",ЗВЕДЕНА!$R$17:$R$315,4)</f>
        <v>0</v>
      </c>
      <c r="G11" s="55">
        <f>SUMIFS(ЗВЕДЕНА!$Q$17:$Q$315,ЗВЕДЕНА!$M$17:$M$315,"показник затрат, тис. грн",ЗВЕДЕНА!$R$17:$R$315,4)</f>
        <v>0</v>
      </c>
    </row>
    <row r="12" spans="1:14" ht="16.5" thickBot="1" x14ac:dyDescent="0.3">
      <c r="A12" s="49" t="s">
        <v>302</v>
      </c>
      <c r="B12" s="50" t="s">
        <v>179</v>
      </c>
      <c r="C12" s="51"/>
      <c r="D12" s="548"/>
      <c r="E12" s="549"/>
      <c r="F12" s="549"/>
      <c r="G12" s="550"/>
    </row>
    <row r="13" spans="1:14" ht="48" thickBot="1" x14ac:dyDescent="0.3">
      <c r="A13" s="51" t="s">
        <v>180</v>
      </c>
      <c r="B13" s="53" t="s">
        <v>260</v>
      </c>
      <c r="C13" s="51" t="s">
        <v>182</v>
      </c>
      <c r="D13" s="56"/>
      <c r="E13" s="51"/>
      <c r="F13" s="51"/>
      <c r="G13" s="51"/>
    </row>
    <row r="14" spans="1:14" ht="32.25" thickBot="1" x14ac:dyDescent="0.3">
      <c r="A14" s="51" t="s">
        <v>183</v>
      </c>
      <c r="B14" s="53" t="s">
        <v>184</v>
      </c>
      <c r="C14" s="51" t="s">
        <v>182</v>
      </c>
      <c r="D14" s="56"/>
      <c r="E14" s="51"/>
      <c r="F14" s="51"/>
      <c r="G14" s="51"/>
    </row>
    <row r="15" spans="1:14" ht="16.5" thickBot="1" x14ac:dyDescent="0.3">
      <c r="A15" s="51" t="s">
        <v>185</v>
      </c>
      <c r="B15" s="53" t="s">
        <v>186</v>
      </c>
      <c r="C15" s="51" t="s">
        <v>182</v>
      </c>
      <c r="D15" s="56"/>
      <c r="E15" s="51"/>
      <c r="F15" s="51"/>
      <c r="G15" s="51"/>
    </row>
    <row r="16" spans="1:14" ht="32.25" thickBot="1" x14ac:dyDescent="0.3">
      <c r="A16" s="51" t="s">
        <v>187</v>
      </c>
      <c r="B16" s="53" t="s">
        <v>188</v>
      </c>
      <c r="C16" s="51" t="s">
        <v>182</v>
      </c>
      <c r="D16" s="56"/>
      <c r="E16" s="51"/>
      <c r="F16" s="51"/>
      <c r="G16" s="51"/>
      <c r="K16" s="47"/>
      <c r="L16" s="47"/>
      <c r="M16" s="47"/>
      <c r="N16" s="47"/>
    </row>
    <row r="17" spans="1:7" ht="32.25" thickBot="1" x14ac:dyDescent="0.3">
      <c r="A17" s="51" t="s">
        <v>189</v>
      </c>
      <c r="B17" s="53" t="s">
        <v>190</v>
      </c>
      <c r="C17" s="51" t="s">
        <v>182</v>
      </c>
      <c r="D17" s="56"/>
      <c r="E17" s="51"/>
      <c r="F17" s="51"/>
      <c r="G17" s="51"/>
    </row>
    <row r="18" spans="1:7" ht="48" thickBot="1" x14ac:dyDescent="0.3">
      <c r="A18" s="51" t="s">
        <v>191</v>
      </c>
      <c r="B18" s="53" t="s">
        <v>192</v>
      </c>
      <c r="C18" s="51" t="s">
        <v>182</v>
      </c>
      <c r="D18" s="56"/>
      <c r="E18" s="51"/>
      <c r="F18" s="51"/>
      <c r="G18" s="51"/>
    </row>
    <row r="19" spans="1:7" ht="32.25" thickBot="1" x14ac:dyDescent="0.3">
      <c r="A19" s="51" t="s">
        <v>193</v>
      </c>
      <c r="B19" s="53" t="s">
        <v>194</v>
      </c>
      <c r="C19" s="51" t="s">
        <v>182</v>
      </c>
      <c r="D19" s="56"/>
      <c r="E19" s="51"/>
      <c r="F19" s="51"/>
      <c r="G19" s="51"/>
    </row>
    <row r="20" spans="1:7" ht="16.5" thickBot="1" x14ac:dyDescent="0.3">
      <c r="A20" s="51" t="s">
        <v>195</v>
      </c>
      <c r="B20" s="53" t="s">
        <v>196</v>
      </c>
      <c r="C20" s="51" t="s">
        <v>182</v>
      </c>
      <c r="D20" s="56"/>
      <c r="E20" s="51"/>
      <c r="F20" s="51"/>
      <c r="G20" s="51"/>
    </row>
    <row r="21" spans="1:7" ht="32.25" thickBot="1" x14ac:dyDescent="0.3">
      <c r="A21" s="51" t="s">
        <v>197</v>
      </c>
      <c r="B21" s="53" t="s">
        <v>198</v>
      </c>
      <c r="C21" s="51" t="s">
        <v>182</v>
      </c>
      <c r="D21" s="56"/>
      <c r="E21" s="51"/>
      <c r="F21" s="51"/>
      <c r="G21" s="51"/>
    </row>
    <row r="22" spans="1:7" ht="16.5" thickBot="1" x14ac:dyDescent="0.3">
      <c r="A22" s="51" t="s">
        <v>199</v>
      </c>
      <c r="B22" s="53" t="s">
        <v>200</v>
      </c>
      <c r="C22" s="51" t="s">
        <v>182</v>
      </c>
      <c r="D22" s="56"/>
      <c r="E22" s="51"/>
      <c r="F22" s="51"/>
      <c r="G22" s="51"/>
    </row>
    <row r="23" spans="1:7" ht="32.25" thickBot="1" x14ac:dyDescent="0.3">
      <c r="A23" s="51" t="s">
        <v>201</v>
      </c>
      <c r="B23" s="53" t="s">
        <v>202</v>
      </c>
      <c r="C23" s="51" t="s">
        <v>182</v>
      </c>
      <c r="D23" s="56"/>
      <c r="E23" s="51"/>
      <c r="F23" s="51"/>
      <c r="G23" s="51"/>
    </row>
    <row r="24" spans="1:7" ht="32.25" thickBot="1" x14ac:dyDescent="0.3">
      <c r="A24" s="51" t="s">
        <v>203</v>
      </c>
      <c r="B24" s="53" t="s">
        <v>204</v>
      </c>
      <c r="C24" s="51" t="s">
        <v>182</v>
      </c>
      <c r="D24" s="56"/>
      <c r="E24" s="51"/>
      <c r="F24" s="51"/>
      <c r="G24" s="51"/>
    </row>
    <row r="25" spans="1:7" ht="48" thickBot="1" x14ac:dyDescent="0.3">
      <c r="A25" s="51" t="s">
        <v>205</v>
      </c>
      <c r="B25" s="53" t="s">
        <v>206</v>
      </c>
      <c r="C25" s="51" t="s">
        <v>182</v>
      </c>
      <c r="D25" s="56"/>
      <c r="E25" s="51"/>
      <c r="F25" s="51"/>
      <c r="G25" s="51"/>
    </row>
    <row r="26" spans="1:7" ht="16.5" thickBot="1" x14ac:dyDescent="0.3">
      <c r="A26" s="49" t="s">
        <v>301</v>
      </c>
      <c r="B26" s="50" t="s">
        <v>207</v>
      </c>
      <c r="C26" s="51"/>
      <c r="D26" s="548"/>
      <c r="E26" s="549"/>
      <c r="F26" s="549"/>
      <c r="G26" s="550"/>
    </row>
    <row r="27" spans="1:7" ht="63.75" thickBot="1" x14ac:dyDescent="0.3">
      <c r="A27" s="51" t="s">
        <v>208</v>
      </c>
      <c r="B27" s="53" t="s">
        <v>209</v>
      </c>
      <c r="C27" s="56" t="s">
        <v>158</v>
      </c>
      <c r="D27" s="51"/>
      <c r="E27" s="51"/>
      <c r="F27" s="51"/>
      <c r="G27" s="51"/>
    </row>
    <row r="28" spans="1:7" ht="48" thickBot="1" x14ac:dyDescent="0.3">
      <c r="A28" s="51" t="s">
        <v>210</v>
      </c>
      <c r="B28" s="53" t="s">
        <v>211</v>
      </c>
      <c r="C28" s="56" t="s">
        <v>158</v>
      </c>
      <c r="D28" s="51"/>
      <c r="E28" s="51"/>
      <c r="F28" s="51"/>
      <c r="G28" s="51"/>
    </row>
    <row r="29" spans="1:7" ht="63.75" thickBot="1" x14ac:dyDescent="0.3">
      <c r="A29" s="57" t="s">
        <v>212</v>
      </c>
      <c r="B29" s="53" t="s">
        <v>213</v>
      </c>
      <c r="C29" s="56" t="s">
        <v>158</v>
      </c>
      <c r="D29" s="51"/>
      <c r="E29" s="51"/>
      <c r="F29" s="51"/>
      <c r="G29" s="51"/>
    </row>
    <row r="30" spans="1:7" ht="63.75" thickBot="1" x14ac:dyDescent="0.3">
      <c r="A30" s="51" t="s">
        <v>214</v>
      </c>
      <c r="B30" s="53" t="s">
        <v>215</v>
      </c>
      <c r="C30" s="56" t="s">
        <v>158</v>
      </c>
      <c r="D30" s="51"/>
      <c r="E30" s="51"/>
      <c r="F30" s="51"/>
      <c r="G30" s="51"/>
    </row>
    <row r="31" spans="1:7" ht="63.75" thickBot="1" x14ac:dyDescent="0.3">
      <c r="A31" s="51" t="s">
        <v>216</v>
      </c>
      <c r="B31" s="53" t="s">
        <v>217</v>
      </c>
      <c r="C31" s="56" t="s">
        <v>158</v>
      </c>
      <c r="D31" s="51"/>
      <c r="E31" s="51"/>
      <c r="F31" s="51"/>
      <c r="G31" s="51"/>
    </row>
    <row r="32" spans="1:7" ht="48" thickBot="1" x14ac:dyDescent="0.3">
      <c r="A32" s="51" t="s">
        <v>218</v>
      </c>
      <c r="B32" s="53" t="s">
        <v>219</v>
      </c>
      <c r="C32" s="56" t="s">
        <v>158</v>
      </c>
      <c r="D32" s="51"/>
      <c r="E32" s="51"/>
      <c r="F32" s="51"/>
      <c r="G32" s="51"/>
    </row>
    <row r="33" spans="1:7" ht="48" thickBot="1" x14ac:dyDescent="0.3">
      <c r="A33" s="51" t="s">
        <v>220</v>
      </c>
      <c r="B33" s="53" t="s">
        <v>221</v>
      </c>
      <c r="C33" s="56" t="s">
        <v>158</v>
      </c>
      <c r="D33" s="51"/>
      <c r="E33" s="51"/>
      <c r="F33" s="51"/>
      <c r="G33" s="51"/>
    </row>
    <row r="34" spans="1:7" ht="32.25" thickBot="1" x14ac:dyDescent="0.3">
      <c r="A34" s="51" t="s">
        <v>222</v>
      </c>
      <c r="B34" s="53" t="s">
        <v>223</v>
      </c>
      <c r="C34" s="56" t="s">
        <v>158</v>
      </c>
      <c r="D34" s="51"/>
      <c r="E34" s="51"/>
      <c r="F34" s="51"/>
      <c r="G34" s="51"/>
    </row>
    <row r="35" spans="1:7" ht="48" thickBot="1" x14ac:dyDescent="0.3">
      <c r="A35" s="51" t="s">
        <v>224</v>
      </c>
      <c r="B35" s="53" t="s">
        <v>225</v>
      </c>
      <c r="C35" s="56" t="s">
        <v>158</v>
      </c>
      <c r="D35" s="51"/>
      <c r="E35" s="51"/>
      <c r="F35" s="51"/>
      <c r="G35" s="51"/>
    </row>
    <row r="36" spans="1:7" ht="63.75" thickBot="1" x14ac:dyDescent="0.3">
      <c r="A36" s="51" t="s">
        <v>226</v>
      </c>
      <c r="B36" s="53" t="s">
        <v>227</v>
      </c>
      <c r="C36" s="56" t="s">
        <v>158</v>
      </c>
      <c r="D36" s="51"/>
      <c r="E36" s="51"/>
      <c r="F36" s="51"/>
      <c r="G36" s="51"/>
    </row>
    <row r="37" spans="1:7" ht="16.5" thickBot="1" x14ac:dyDescent="0.3">
      <c r="A37" s="49" t="s">
        <v>228</v>
      </c>
      <c r="B37" s="50" t="s">
        <v>229</v>
      </c>
      <c r="C37" s="51"/>
      <c r="D37" s="548"/>
      <c r="E37" s="549"/>
      <c r="F37" s="549"/>
      <c r="G37" s="550"/>
    </row>
    <row r="38" spans="1:7" ht="16.5" thickBot="1" x14ac:dyDescent="0.3">
      <c r="A38" s="51"/>
      <c r="B38" s="53"/>
      <c r="C38" s="51"/>
      <c r="D38" s="56"/>
      <c r="E38" s="58"/>
      <c r="F38" s="58"/>
      <c r="G38" s="59"/>
    </row>
    <row r="39" spans="1:7" ht="16.5" thickBot="1" x14ac:dyDescent="0.3">
      <c r="A39" s="51"/>
      <c r="B39" s="53"/>
      <c r="C39" s="51"/>
      <c r="D39" s="56"/>
      <c r="E39" s="58"/>
      <c r="F39" s="58"/>
      <c r="G39" s="59"/>
    </row>
    <row r="40" spans="1:7" ht="16.5" thickBot="1" x14ac:dyDescent="0.3">
      <c r="A40" s="51"/>
      <c r="B40" s="53"/>
      <c r="C40" s="51"/>
      <c r="D40" s="56"/>
      <c r="E40" s="58"/>
      <c r="F40" s="58"/>
      <c r="G40" s="59"/>
    </row>
    <row r="41" spans="1:7" ht="16.5" thickBot="1" x14ac:dyDescent="0.3">
      <c r="A41" s="51"/>
      <c r="B41" s="53"/>
      <c r="C41" s="51"/>
      <c r="D41" s="56"/>
      <c r="E41" s="58"/>
      <c r="F41" s="58"/>
      <c r="G41" s="59"/>
    </row>
    <row r="42" spans="1:7" ht="16.5" thickBot="1" x14ac:dyDescent="0.3">
      <c r="A42" s="51"/>
      <c r="B42" s="53"/>
      <c r="C42" s="51"/>
      <c r="D42" s="56"/>
      <c r="E42" s="58"/>
      <c r="F42" s="58"/>
      <c r="G42" s="59"/>
    </row>
    <row r="43" spans="1:7" ht="16.5" thickBot="1" x14ac:dyDescent="0.3">
      <c r="A43" s="51"/>
      <c r="B43" s="53"/>
      <c r="C43" s="51"/>
      <c r="D43" s="56"/>
      <c r="E43" s="58"/>
      <c r="F43" s="58"/>
      <c r="G43" s="59"/>
    </row>
    <row r="44" spans="1:7" ht="16.5" thickBot="1" x14ac:dyDescent="0.3">
      <c r="A44" s="51"/>
      <c r="B44" s="53"/>
      <c r="C44" s="51"/>
      <c r="D44" s="56"/>
      <c r="E44" s="58"/>
      <c r="F44" s="58"/>
      <c r="G44" s="59"/>
    </row>
    <row r="45" spans="1:7" ht="16.5" thickBot="1" x14ac:dyDescent="0.3">
      <c r="A45" s="51"/>
      <c r="B45" s="53"/>
      <c r="C45" s="51"/>
      <c r="D45" s="56"/>
      <c r="E45" s="58"/>
      <c r="F45" s="58"/>
      <c r="G45" s="59"/>
    </row>
    <row r="46" spans="1:7" ht="16.5" thickBot="1" x14ac:dyDescent="0.3">
      <c r="A46" s="51"/>
      <c r="B46" s="53"/>
      <c r="C46" s="51"/>
      <c r="D46" s="56"/>
      <c r="E46" s="58"/>
      <c r="F46" s="58"/>
      <c r="G46" s="59"/>
    </row>
    <row r="47" spans="1:7" ht="16.5" thickBot="1" x14ac:dyDescent="0.3">
      <c r="A47" s="51"/>
      <c r="B47" s="53"/>
      <c r="C47" s="51"/>
      <c r="D47" s="56"/>
      <c r="E47" s="58"/>
      <c r="F47" s="58"/>
      <c r="G47" s="59"/>
    </row>
    <row r="48" spans="1:7" ht="16.5" thickBot="1" x14ac:dyDescent="0.3">
      <c r="A48" s="51"/>
      <c r="B48" s="53"/>
      <c r="C48" s="51"/>
      <c r="D48" s="56"/>
      <c r="E48" s="58"/>
      <c r="F48" s="58"/>
      <c r="G48" s="59"/>
    </row>
    <row r="49" spans="1:7" ht="16.5" thickBot="1" x14ac:dyDescent="0.3">
      <c r="A49" s="51"/>
      <c r="B49" s="53"/>
      <c r="C49" s="51"/>
      <c r="D49" s="56"/>
      <c r="E49" s="58"/>
      <c r="F49" s="58"/>
      <c r="G49" s="59"/>
    </row>
    <row r="50" spans="1:7" ht="32.25" thickBot="1" x14ac:dyDescent="0.3">
      <c r="A50" s="51" t="s">
        <v>230</v>
      </c>
      <c r="B50" s="53" t="s">
        <v>231</v>
      </c>
      <c r="C50" s="51"/>
      <c r="D50" s="56"/>
      <c r="E50" s="51"/>
      <c r="F50" s="51"/>
      <c r="G50" s="51"/>
    </row>
    <row r="51" spans="1:7" ht="15.75" x14ac:dyDescent="0.25">
      <c r="A51" s="551"/>
      <c r="B51" s="552"/>
      <c r="C51" s="552"/>
      <c r="D51" s="553"/>
      <c r="E51" s="554"/>
      <c r="F51" s="554"/>
      <c r="G51" s="555"/>
    </row>
    <row r="52" spans="1:7" ht="15.75" customHeight="1" x14ac:dyDescent="0.25">
      <c r="A52" s="556" t="s">
        <v>232</v>
      </c>
      <c r="B52" s="557"/>
      <c r="C52" s="557"/>
      <c r="D52" s="558"/>
      <c r="E52" s="559"/>
      <c r="F52" s="559"/>
      <c r="G52" s="560"/>
    </row>
    <row r="53" spans="1:7" ht="16.5" thickBot="1" x14ac:dyDescent="0.3">
      <c r="A53" s="543"/>
      <c r="B53" s="544"/>
      <c r="C53" s="544"/>
      <c r="D53" s="545"/>
      <c r="E53" s="546" t="s">
        <v>233</v>
      </c>
      <c r="F53" s="546"/>
      <c r="G53" s="547"/>
    </row>
  </sheetData>
  <mergeCells count="15">
    <mergeCell ref="D5:G5"/>
    <mergeCell ref="A1:G1"/>
    <mergeCell ref="A3:A4"/>
    <mergeCell ref="B3:B4"/>
    <mergeCell ref="C3:C4"/>
    <mergeCell ref="D3:G3"/>
    <mergeCell ref="A53:D53"/>
    <mergeCell ref="E53:G53"/>
    <mergeCell ref="D12:G12"/>
    <mergeCell ref="D26:G26"/>
    <mergeCell ref="D37:G37"/>
    <mergeCell ref="A51:D51"/>
    <mergeCell ref="E51:G51"/>
    <mergeCell ref="A52:D52"/>
    <mergeCell ref="E52:G52"/>
  </mergeCells>
  <phoneticPr fontId="1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13" workbookViewId="0">
      <selection sqref="A1:G1"/>
    </sheetView>
  </sheetViews>
  <sheetFormatPr defaultRowHeight="15" x14ac:dyDescent="0.25"/>
  <cols>
    <col min="2" max="2" width="44.28515625" customWidth="1"/>
    <col min="3" max="3" width="13.85546875" customWidth="1"/>
    <col min="4" max="7" width="13.140625" bestFit="1" customWidth="1"/>
    <col min="9" max="12" width="12.140625" bestFit="1" customWidth="1"/>
  </cols>
  <sheetData>
    <row r="1" spans="1:14" ht="57.75" customHeight="1" x14ac:dyDescent="0.25">
      <c r="A1" s="561" t="s">
        <v>154</v>
      </c>
      <c r="B1" s="561"/>
      <c r="C1" s="561"/>
      <c r="D1" s="561"/>
      <c r="E1" s="561"/>
      <c r="F1" s="561"/>
      <c r="G1" s="561"/>
    </row>
    <row r="2" spans="1:14" ht="15.75" thickBot="1" x14ac:dyDescent="0.3"/>
    <row r="3" spans="1:14" ht="30.75" customHeight="1" thickBot="1" x14ac:dyDescent="0.3">
      <c r="A3" s="562" t="s">
        <v>311</v>
      </c>
      <c r="B3" s="562" t="s">
        <v>151</v>
      </c>
      <c r="C3" s="562" t="s">
        <v>155</v>
      </c>
      <c r="D3" s="564" t="s">
        <v>92</v>
      </c>
      <c r="E3" s="565"/>
      <c r="F3" s="565"/>
      <c r="G3" s="566"/>
    </row>
    <row r="4" spans="1:14" ht="16.5" thickBot="1" x14ac:dyDescent="0.3">
      <c r="A4" s="563"/>
      <c r="B4" s="563"/>
      <c r="C4" s="563"/>
      <c r="D4" s="48">
        <v>2019</v>
      </c>
      <c r="E4" s="49">
        <v>2020</v>
      </c>
      <c r="F4" s="49">
        <v>2021</v>
      </c>
      <c r="G4" s="49">
        <v>2022</v>
      </c>
      <c r="I4" s="48">
        <v>2019</v>
      </c>
      <c r="J4" s="49">
        <v>2020</v>
      </c>
      <c r="K4" s="49">
        <v>2021</v>
      </c>
      <c r="L4" s="49">
        <v>2022</v>
      </c>
    </row>
    <row r="5" spans="1:14" ht="16.5" thickBot="1" x14ac:dyDescent="0.3">
      <c r="A5" s="49" t="s">
        <v>303</v>
      </c>
      <c r="B5" s="50" t="s">
        <v>156</v>
      </c>
      <c r="C5" s="51"/>
      <c r="D5" s="548"/>
      <c r="E5" s="549"/>
      <c r="F5" s="549"/>
      <c r="G5" s="550"/>
      <c r="I5" s="52">
        <f>SUM(D8:D11)-D6</f>
        <v>-2995158</v>
      </c>
      <c r="J5" s="52">
        <f>SUM(E8:E11)-E6</f>
        <v>-2440066.2000000002</v>
      </c>
      <c r="K5" s="52">
        <f>SUM(F8:F11)-F6</f>
        <v>-1834004.6</v>
      </c>
      <c r="L5" s="52">
        <f>SUM(G8:G11)-G6</f>
        <v>-1613611.5</v>
      </c>
    </row>
    <row r="6" spans="1:14" ht="16.5" thickBot="1" x14ac:dyDescent="0.3">
      <c r="A6" s="51"/>
      <c r="B6" s="53" t="s">
        <v>157</v>
      </c>
      <c r="C6" s="51" t="s">
        <v>158</v>
      </c>
      <c r="D6" s="54">
        <v>3035158</v>
      </c>
      <c r="E6" s="55">
        <v>2485066.2000000002</v>
      </c>
      <c r="F6" s="55">
        <v>1879004.6</v>
      </c>
      <c r="G6" s="55">
        <v>1693611.5</v>
      </c>
    </row>
    <row r="7" spans="1:14" ht="16.5" thickBot="1" x14ac:dyDescent="0.3">
      <c r="A7" s="51"/>
      <c r="B7" s="53" t="s">
        <v>159</v>
      </c>
      <c r="C7" s="51"/>
      <c r="D7" s="56"/>
      <c r="E7" s="51"/>
      <c r="F7" s="51"/>
      <c r="G7" s="51"/>
    </row>
    <row r="8" spans="1:14" ht="48" thickBot="1" x14ac:dyDescent="0.3">
      <c r="A8" s="51" t="s">
        <v>160</v>
      </c>
      <c r="B8" s="53" t="s">
        <v>255</v>
      </c>
      <c r="C8" s="51" t="s">
        <v>158</v>
      </c>
      <c r="D8" s="54">
        <f>SUMIFS(ЗВЕДЕНА!$N$17:$N$315,ЗВЕДЕНА!$M$17:$M$315,"показник затрат, тис. грн",ЗВЕДЕНА!$R$17:$R$315,1)</f>
        <v>0</v>
      </c>
      <c r="E8" s="54">
        <f>SUMIFS(ЗВЕДЕНА!$O$17:$O$315,ЗВЕДЕНА!$M$17:$M$315,"показник затрат, тис. грн",ЗВЕДЕНА!$R$17:$R$315,1)</f>
        <v>0</v>
      </c>
      <c r="F8" s="54">
        <f>SUMIFS(ЗВЕДЕНА!$P$17:$P$315,ЗВЕДЕНА!$M$17:$M$315,"показник затрат, тис. грн",ЗВЕДЕНА!$R$17:$R$315,1)</f>
        <v>0</v>
      </c>
      <c r="G8" s="55">
        <f>SUMIFS(ЗВЕДЕНА!$Q$17:$Q$315,ЗВЕДЕНА!$M$17:$M$315,"показник затрат, тис. грн",ЗВЕДЕНА!$R$17:$R$315,1)</f>
        <v>0</v>
      </c>
    </row>
    <row r="9" spans="1:14" ht="48" thickBot="1" x14ac:dyDescent="0.3">
      <c r="A9" s="57" t="s">
        <v>161</v>
      </c>
      <c r="B9" s="53" t="s">
        <v>256</v>
      </c>
      <c r="C9" s="51" t="s">
        <v>158</v>
      </c>
      <c r="D9" s="54">
        <f>SUMIFS(ЗВЕДЕНА!$N$17:$N$315,ЗВЕДЕНА!$M$17:$M$315,"показник затрат, тис. грн",ЗВЕДЕНА!$R$17:$R$315,2)</f>
        <v>40000</v>
      </c>
      <c r="E9" s="54">
        <f>SUMIFS(ЗВЕДЕНА!$O$17:$O$315,ЗВЕДЕНА!$M$17:$M$315,"показник затрат, тис. грн",ЗВЕДЕНА!$R$17:$R$315,2)</f>
        <v>45000</v>
      </c>
      <c r="F9" s="54">
        <f>SUMIFS(ЗВЕДЕНА!$P$17:$P$315,ЗВЕДЕНА!$M$17:$M$315,"показник затрат, тис. грн",ЗВЕДЕНА!$R$17:$R$315,2)</f>
        <v>45000</v>
      </c>
      <c r="G9" s="55">
        <f>SUMIFS(ЗВЕДЕНА!$Q$17:$Q$315,ЗВЕДЕНА!$M$17:$M$315,"показник затрат, тис. грн",ЗВЕДЕНА!$R$17:$R$315,2)</f>
        <v>80000</v>
      </c>
    </row>
    <row r="10" spans="1:14" ht="111" thickBot="1" x14ac:dyDescent="0.3">
      <c r="A10" s="51" t="s">
        <v>163</v>
      </c>
      <c r="B10" s="53" t="s">
        <v>257</v>
      </c>
      <c r="C10" s="51" t="s">
        <v>158</v>
      </c>
      <c r="D10" s="54">
        <f>SUMIFS(ЗВЕДЕНА!$N$17:$N$315,ЗВЕДЕНА!$M$17:$M$315,"показник затрат, тис. грн",ЗВЕДЕНА!$R$17:$R$315,3)</f>
        <v>0</v>
      </c>
      <c r="E10" s="54">
        <f>SUMIFS(ЗВЕДЕНА!$O$17:$O$315,ЗВЕДЕНА!$M$17:$M$315,"показник затрат, тис. грн",ЗВЕДЕНА!$R$17:$R$315,3)</f>
        <v>0</v>
      </c>
      <c r="F10" s="54">
        <f>SUMIFS(ЗВЕДЕНА!$P$17:$P$315,ЗВЕДЕНА!$M$17:$M$315,"показник затрат, тис. грн",ЗВЕДЕНА!$R$17:$R$315,3)</f>
        <v>0</v>
      </c>
      <c r="G10" s="55">
        <f>SUMIFS(ЗВЕДЕНА!$Q$17:$Q$315,ЗВЕДЕНА!$M$17:$M$315,"показник затрат, тис. грн",ЗВЕДЕНА!$R$17:$R$315,3)</f>
        <v>0</v>
      </c>
    </row>
    <row r="11" spans="1:14" ht="32.25" thickBot="1" x14ac:dyDescent="0.3">
      <c r="A11" s="51" t="s">
        <v>165</v>
      </c>
      <c r="B11" s="53" t="s">
        <v>258</v>
      </c>
      <c r="C11" s="51" t="s">
        <v>158</v>
      </c>
      <c r="D11" s="54">
        <f>SUMIFS(ЗВЕДЕНА!$N$17:$N$315,ЗВЕДЕНА!$M$17:$M$315,"показник затрат, тис. грн",ЗВЕДЕНА!$R$17:$R$315,4)</f>
        <v>0</v>
      </c>
      <c r="E11" s="54">
        <f>SUMIFS(ЗВЕДЕНА!$O$17:$O$315,ЗВЕДЕНА!$M$17:$M$315,"показник затрат, тис. грн",ЗВЕДЕНА!$R$17:$R$315,4)</f>
        <v>0</v>
      </c>
      <c r="F11" s="54">
        <f>SUMIFS(ЗВЕДЕНА!$P$17:$P$315,ЗВЕДЕНА!$M$17:$M$315,"показник затрат, тис. грн",ЗВЕДЕНА!$R$17:$R$315,4)</f>
        <v>0</v>
      </c>
      <c r="G11" s="55">
        <f>SUMIFS(ЗВЕДЕНА!$Q$17:$Q$315,ЗВЕДЕНА!$M$17:$M$315,"показник затрат, тис. грн",ЗВЕДЕНА!$R$17:$R$315,4)</f>
        <v>0</v>
      </c>
    </row>
    <row r="12" spans="1:14" ht="16.5" thickBot="1" x14ac:dyDescent="0.3">
      <c r="A12" s="49" t="s">
        <v>302</v>
      </c>
      <c r="B12" s="50" t="s">
        <v>179</v>
      </c>
      <c r="C12" s="51"/>
      <c r="D12" s="548"/>
      <c r="E12" s="549"/>
      <c r="F12" s="549"/>
      <c r="G12" s="550"/>
    </row>
    <row r="13" spans="1:14" ht="48" thickBot="1" x14ac:dyDescent="0.3">
      <c r="A13" s="51" t="s">
        <v>180</v>
      </c>
      <c r="B13" s="53" t="s">
        <v>260</v>
      </c>
      <c r="C13" s="51" t="s">
        <v>182</v>
      </c>
      <c r="D13" s="56"/>
      <c r="E13" s="51"/>
      <c r="F13" s="51"/>
      <c r="G13" s="51"/>
    </row>
    <row r="14" spans="1:14" ht="32.25" thickBot="1" x14ac:dyDescent="0.3">
      <c r="A14" s="51" t="s">
        <v>183</v>
      </c>
      <c r="B14" s="53" t="s">
        <v>184</v>
      </c>
      <c r="C14" s="51" t="s">
        <v>182</v>
      </c>
      <c r="D14" s="56"/>
      <c r="E14" s="51"/>
      <c r="F14" s="51"/>
      <c r="G14" s="51"/>
    </row>
    <row r="15" spans="1:14" ht="16.5" thickBot="1" x14ac:dyDescent="0.3">
      <c r="A15" s="51" t="s">
        <v>185</v>
      </c>
      <c r="B15" s="53" t="s">
        <v>186</v>
      </c>
      <c r="C15" s="51" t="s">
        <v>182</v>
      </c>
      <c r="D15" s="56"/>
      <c r="E15" s="51"/>
      <c r="F15" s="51"/>
      <c r="G15" s="51"/>
    </row>
    <row r="16" spans="1:14" ht="32.25" thickBot="1" x14ac:dyDescent="0.3">
      <c r="A16" s="51" t="s">
        <v>187</v>
      </c>
      <c r="B16" s="53" t="s">
        <v>188</v>
      </c>
      <c r="C16" s="51" t="s">
        <v>182</v>
      </c>
      <c r="D16" s="56"/>
      <c r="E16" s="51"/>
      <c r="F16" s="51"/>
      <c r="G16" s="51"/>
      <c r="K16" s="47"/>
      <c r="L16" s="47"/>
      <c r="M16" s="47"/>
      <c r="N16" s="47"/>
    </row>
    <row r="17" spans="1:7" ht="32.25" thickBot="1" x14ac:dyDescent="0.3">
      <c r="A17" s="51" t="s">
        <v>189</v>
      </c>
      <c r="B17" s="53" t="s">
        <v>190</v>
      </c>
      <c r="C17" s="51" t="s">
        <v>182</v>
      </c>
      <c r="D17" s="56"/>
      <c r="E17" s="51"/>
      <c r="F17" s="51"/>
      <c r="G17" s="51"/>
    </row>
    <row r="18" spans="1:7" ht="48" thickBot="1" x14ac:dyDescent="0.3">
      <c r="A18" s="51" t="s">
        <v>191</v>
      </c>
      <c r="B18" s="53" t="s">
        <v>192</v>
      </c>
      <c r="C18" s="51" t="s">
        <v>182</v>
      </c>
      <c r="D18" s="56"/>
      <c r="E18" s="51"/>
      <c r="F18" s="51"/>
      <c r="G18" s="51"/>
    </row>
    <row r="19" spans="1:7" ht="32.25" thickBot="1" x14ac:dyDescent="0.3">
      <c r="A19" s="51" t="s">
        <v>193</v>
      </c>
      <c r="B19" s="53" t="s">
        <v>194</v>
      </c>
      <c r="C19" s="51" t="s">
        <v>182</v>
      </c>
      <c r="D19" s="56"/>
      <c r="E19" s="51"/>
      <c r="F19" s="51"/>
      <c r="G19" s="51"/>
    </row>
    <row r="20" spans="1:7" ht="16.5" thickBot="1" x14ac:dyDescent="0.3">
      <c r="A20" s="51" t="s">
        <v>195</v>
      </c>
      <c r="B20" s="53" t="s">
        <v>196</v>
      </c>
      <c r="C20" s="51" t="s">
        <v>182</v>
      </c>
      <c r="D20" s="56"/>
      <c r="E20" s="51"/>
      <c r="F20" s="51"/>
      <c r="G20" s="51"/>
    </row>
    <row r="21" spans="1:7" ht="32.25" thickBot="1" x14ac:dyDescent="0.3">
      <c r="A21" s="51" t="s">
        <v>197</v>
      </c>
      <c r="B21" s="53" t="s">
        <v>198</v>
      </c>
      <c r="C21" s="51" t="s">
        <v>182</v>
      </c>
      <c r="D21" s="56"/>
      <c r="E21" s="51"/>
      <c r="F21" s="51"/>
      <c r="G21" s="51"/>
    </row>
    <row r="22" spans="1:7" ht="16.5" thickBot="1" x14ac:dyDescent="0.3">
      <c r="A22" s="51" t="s">
        <v>199</v>
      </c>
      <c r="B22" s="53" t="s">
        <v>200</v>
      </c>
      <c r="C22" s="51" t="s">
        <v>182</v>
      </c>
      <c r="D22" s="56"/>
      <c r="E22" s="51"/>
      <c r="F22" s="51"/>
      <c r="G22" s="51"/>
    </row>
    <row r="23" spans="1:7" ht="32.25" thickBot="1" x14ac:dyDescent="0.3">
      <c r="A23" s="51" t="s">
        <v>201</v>
      </c>
      <c r="B23" s="53" t="s">
        <v>202</v>
      </c>
      <c r="C23" s="51" t="s">
        <v>182</v>
      </c>
      <c r="D23" s="56"/>
      <c r="E23" s="51"/>
      <c r="F23" s="51"/>
      <c r="G23" s="51"/>
    </row>
    <row r="24" spans="1:7" ht="32.25" thickBot="1" x14ac:dyDescent="0.3">
      <c r="A24" s="51" t="s">
        <v>203</v>
      </c>
      <c r="B24" s="53" t="s">
        <v>204</v>
      </c>
      <c r="C24" s="51" t="s">
        <v>182</v>
      </c>
      <c r="D24" s="56"/>
      <c r="E24" s="51"/>
      <c r="F24" s="51"/>
      <c r="G24" s="51"/>
    </row>
    <row r="25" spans="1:7" ht="48" thickBot="1" x14ac:dyDescent="0.3">
      <c r="A25" s="51" t="s">
        <v>205</v>
      </c>
      <c r="B25" s="53" t="s">
        <v>206</v>
      </c>
      <c r="C25" s="51" t="s">
        <v>182</v>
      </c>
      <c r="D25" s="56"/>
      <c r="E25" s="51"/>
      <c r="F25" s="51"/>
      <c r="G25" s="51"/>
    </row>
    <row r="26" spans="1:7" ht="16.5" thickBot="1" x14ac:dyDescent="0.3">
      <c r="A26" s="49" t="s">
        <v>301</v>
      </c>
      <c r="B26" s="50" t="s">
        <v>207</v>
      </c>
      <c r="C26" s="51"/>
      <c r="D26" s="548"/>
      <c r="E26" s="549"/>
      <c r="F26" s="549"/>
      <c r="G26" s="550"/>
    </row>
    <row r="27" spans="1:7" ht="63.75" thickBot="1" x14ac:dyDescent="0.3">
      <c r="A27" s="51" t="s">
        <v>208</v>
      </c>
      <c r="B27" s="53" t="s">
        <v>209</v>
      </c>
      <c r="C27" s="56" t="s">
        <v>158</v>
      </c>
      <c r="D27" s="51"/>
      <c r="E27" s="51"/>
      <c r="F27" s="51"/>
      <c r="G27" s="51"/>
    </row>
    <row r="28" spans="1:7" ht="48" thickBot="1" x14ac:dyDescent="0.3">
      <c r="A28" s="51" t="s">
        <v>210</v>
      </c>
      <c r="B28" s="53" t="s">
        <v>211</v>
      </c>
      <c r="C28" s="56" t="s">
        <v>158</v>
      </c>
      <c r="D28" s="51"/>
      <c r="E28" s="51"/>
      <c r="F28" s="51"/>
      <c r="G28" s="51"/>
    </row>
    <row r="29" spans="1:7" ht="63.75" thickBot="1" x14ac:dyDescent="0.3">
      <c r="A29" s="57" t="s">
        <v>212</v>
      </c>
      <c r="B29" s="53" t="s">
        <v>213</v>
      </c>
      <c r="C29" s="56" t="s">
        <v>158</v>
      </c>
      <c r="D29" s="51"/>
      <c r="E29" s="51"/>
      <c r="F29" s="51"/>
      <c r="G29" s="51"/>
    </row>
    <row r="30" spans="1:7" ht="63.75" thickBot="1" x14ac:dyDescent="0.3">
      <c r="A30" s="51" t="s">
        <v>214</v>
      </c>
      <c r="B30" s="53" t="s">
        <v>215</v>
      </c>
      <c r="C30" s="56" t="s">
        <v>158</v>
      </c>
      <c r="D30" s="51"/>
      <c r="E30" s="51"/>
      <c r="F30" s="51"/>
      <c r="G30" s="51"/>
    </row>
    <row r="31" spans="1:7" ht="63.75" thickBot="1" x14ac:dyDescent="0.3">
      <c r="A31" s="51" t="s">
        <v>216</v>
      </c>
      <c r="B31" s="53" t="s">
        <v>217</v>
      </c>
      <c r="C31" s="56" t="s">
        <v>158</v>
      </c>
      <c r="D31" s="51"/>
      <c r="E31" s="51"/>
      <c r="F31" s="51"/>
      <c r="G31" s="51"/>
    </row>
    <row r="32" spans="1:7" ht="48" thickBot="1" x14ac:dyDescent="0.3">
      <c r="A32" s="51" t="s">
        <v>218</v>
      </c>
      <c r="B32" s="53" t="s">
        <v>219</v>
      </c>
      <c r="C32" s="56" t="s">
        <v>158</v>
      </c>
      <c r="D32" s="51"/>
      <c r="E32" s="51"/>
      <c r="F32" s="51"/>
      <c r="G32" s="51"/>
    </row>
    <row r="33" spans="1:7" ht="48" thickBot="1" x14ac:dyDescent="0.3">
      <c r="A33" s="51" t="s">
        <v>220</v>
      </c>
      <c r="B33" s="53" t="s">
        <v>221</v>
      </c>
      <c r="C33" s="56" t="s">
        <v>158</v>
      </c>
      <c r="D33" s="51"/>
      <c r="E33" s="51"/>
      <c r="F33" s="51"/>
      <c r="G33" s="51"/>
    </row>
    <row r="34" spans="1:7" ht="32.25" thickBot="1" x14ac:dyDescent="0.3">
      <c r="A34" s="51" t="s">
        <v>222</v>
      </c>
      <c r="B34" s="53" t="s">
        <v>223</v>
      </c>
      <c r="C34" s="56" t="s">
        <v>158</v>
      </c>
      <c r="D34" s="51"/>
      <c r="E34" s="51"/>
      <c r="F34" s="51"/>
      <c r="G34" s="51"/>
    </row>
    <row r="35" spans="1:7" ht="48" thickBot="1" x14ac:dyDescent="0.3">
      <c r="A35" s="51" t="s">
        <v>224</v>
      </c>
      <c r="B35" s="53" t="s">
        <v>225</v>
      </c>
      <c r="C35" s="56" t="s">
        <v>158</v>
      </c>
      <c r="D35" s="51"/>
      <c r="E35" s="51"/>
      <c r="F35" s="51"/>
      <c r="G35" s="51"/>
    </row>
    <row r="36" spans="1:7" ht="63.75" thickBot="1" x14ac:dyDescent="0.3">
      <c r="A36" s="51" t="s">
        <v>226</v>
      </c>
      <c r="B36" s="53" t="s">
        <v>227</v>
      </c>
      <c r="C36" s="56" t="s">
        <v>158</v>
      </c>
      <c r="D36" s="51"/>
      <c r="E36" s="51"/>
      <c r="F36" s="51"/>
      <c r="G36" s="51"/>
    </row>
    <row r="37" spans="1:7" ht="16.5" thickBot="1" x14ac:dyDescent="0.3">
      <c r="A37" s="49" t="s">
        <v>228</v>
      </c>
      <c r="B37" s="50" t="s">
        <v>229</v>
      </c>
      <c r="C37" s="51"/>
      <c r="D37" s="548"/>
      <c r="E37" s="549"/>
      <c r="F37" s="549"/>
      <c r="G37" s="550"/>
    </row>
    <row r="38" spans="1:7" ht="16.5" thickBot="1" x14ac:dyDescent="0.3">
      <c r="A38" s="51"/>
      <c r="B38" s="53"/>
      <c r="C38" s="51"/>
      <c r="D38" s="56"/>
      <c r="E38" s="58"/>
      <c r="F38" s="58"/>
      <c r="G38" s="59"/>
    </row>
    <row r="39" spans="1:7" ht="16.5" thickBot="1" x14ac:dyDescent="0.3">
      <c r="A39" s="51"/>
      <c r="B39" s="53"/>
      <c r="C39" s="51"/>
      <c r="D39" s="56"/>
      <c r="E39" s="58"/>
      <c r="F39" s="58"/>
      <c r="G39" s="59"/>
    </row>
    <row r="40" spans="1:7" ht="16.5" thickBot="1" x14ac:dyDescent="0.3">
      <c r="A40" s="51"/>
      <c r="B40" s="53"/>
      <c r="C40" s="51"/>
      <c r="D40" s="56"/>
      <c r="E40" s="58"/>
      <c r="F40" s="58"/>
      <c r="G40" s="59"/>
    </row>
    <row r="41" spans="1:7" ht="16.5" thickBot="1" x14ac:dyDescent="0.3">
      <c r="A41" s="51"/>
      <c r="B41" s="53"/>
      <c r="C41" s="51"/>
      <c r="D41" s="56"/>
      <c r="E41" s="58"/>
      <c r="F41" s="58"/>
      <c r="G41" s="59"/>
    </row>
    <row r="42" spans="1:7" ht="16.5" thickBot="1" x14ac:dyDescent="0.3">
      <c r="A42" s="51"/>
      <c r="B42" s="53"/>
      <c r="C42" s="51"/>
      <c r="D42" s="56"/>
      <c r="E42" s="58"/>
      <c r="F42" s="58"/>
      <c r="G42" s="59"/>
    </row>
    <row r="43" spans="1:7" ht="16.5" thickBot="1" x14ac:dyDescent="0.3">
      <c r="A43" s="51"/>
      <c r="B43" s="53"/>
      <c r="C43" s="51"/>
      <c r="D43" s="56"/>
      <c r="E43" s="58"/>
      <c r="F43" s="58"/>
      <c r="G43" s="59"/>
    </row>
    <row r="44" spans="1:7" ht="16.5" thickBot="1" x14ac:dyDescent="0.3">
      <c r="A44" s="51"/>
      <c r="B44" s="53"/>
      <c r="C44" s="51"/>
      <c r="D44" s="56"/>
      <c r="E44" s="58"/>
      <c r="F44" s="58"/>
      <c r="G44" s="59"/>
    </row>
    <row r="45" spans="1:7" ht="16.5" thickBot="1" x14ac:dyDescent="0.3">
      <c r="A45" s="51"/>
      <c r="B45" s="53"/>
      <c r="C45" s="51"/>
      <c r="D45" s="56"/>
      <c r="E45" s="58"/>
      <c r="F45" s="58"/>
      <c r="G45" s="59"/>
    </row>
    <row r="46" spans="1:7" ht="16.5" thickBot="1" x14ac:dyDescent="0.3">
      <c r="A46" s="51"/>
      <c r="B46" s="53"/>
      <c r="C46" s="51"/>
      <c r="D46" s="56"/>
      <c r="E46" s="58"/>
      <c r="F46" s="58"/>
      <c r="G46" s="59"/>
    </row>
    <row r="47" spans="1:7" ht="16.5" thickBot="1" x14ac:dyDescent="0.3">
      <c r="A47" s="51"/>
      <c r="B47" s="53"/>
      <c r="C47" s="51"/>
      <c r="D47" s="56"/>
      <c r="E47" s="58"/>
      <c r="F47" s="58"/>
      <c r="G47" s="59"/>
    </row>
    <row r="48" spans="1:7" ht="16.5" thickBot="1" x14ac:dyDescent="0.3">
      <c r="A48" s="51"/>
      <c r="B48" s="53"/>
      <c r="C48" s="51"/>
      <c r="D48" s="56"/>
      <c r="E48" s="58"/>
      <c r="F48" s="58"/>
      <c r="G48" s="59"/>
    </row>
    <row r="49" spans="1:7" ht="16.5" thickBot="1" x14ac:dyDescent="0.3">
      <c r="A49" s="51"/>
      <c r="B49" s="53"/>
      <c r="C49" s="51"/>
      <c r="D49" s="56"/>
      <c r="E49" s="58"/>
      <c r="F49" s="58"/>
      <c r="G49" s="59"/>
    </row>
    <row r="50" spans="1:7" ht="32.25" thickBot="1" x14ac:dyDescent="0.3">
      <c r="A50" s="51" t="s">
        <v>230</v>
      </c>
      <c r="B50" s="53" t="s">
        <v>231</v>
      </c>
      <c r="C50" s="51"/>
      <c r="D50" s="56"/>
      <c r="E50" s="51"/>
      <c r="F50" s="51"/>
      <c r="G50" s="51"/>
    </row>
    <row r="51" spans="1:7" ht="15.75" x14ac:dyDescent="0.25">
      <c r="A51" s="551"/>
      <c r="B51" s="552"/>
      <c r="C51" s="552"/>
      <c r="D51" s="553"/>
      <c r="E51" s="554"/>
      <c r="F51" s="554"/>
      <c r="G51" s="555"/>
    </row>
    <row r="52" spans="1:7" ht="15.75" customHeight="1" x14ac:dyDescent="0.25">
      <c r="A52" s="556" t="s">
        <v>232</v>
      </c>
      <c r="B52" s="557"/>
      <c r="C52" s="557"/>
      <c r="D52" s="558"/>
      <c r="E52" s="559"/>
      <c r="F52" s="559"/>
      <c r="G52" s="560"/>
    </row>
    <row r="53" spans="1:7" ht="16.5" thickBot="1" x14ac:dyDescent="0.3">
      <c r="A53" s="543"/>
      <c r="B53" s="544"/>
      <c r="C53" s="544"/>
      <c r="D53" s="545"/>
      <c r="E53" s="546" t="s">
        <v>233</v>
      </c>
      <c r="F53" s="546"/>
      <c r="G53" s="547"/>
    </row>
  </sheetData>
  <mergeCells count="15">
    <mergeCell ref="D5:G5"/>
    <mergeCell ref="A1:G1"/>
    <mergeCell ref="A3:A4"/>
    <mergeCell ref="B3:B4"/>
    <mergeCell ref="C3:C4"/>
    <mergeCell ref="D3:G3"/>
    <mergeCell ref="A53:D53"/>
    <mergeCell ref="E53:G53"/>
    <mergeCell ref="D12:G12"/>
    <mergeCell ref="D26:G26"/>
    <mergeCell ref="D37:G37"/>
    <mergeCell ref="A51:D51"/>
    <mergeCell ref="E51:G51"/>
    <mergeCell ref="A52:D52"/>
    <mergeCell ref="E52:G52"/>
  </mergeCells>
  <phoneticPr fontId="1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sqref="A1:G1"/>
    </sheetView>
  </sheetViews>
  <sheetFormatPr defaultRowHeight="15" x14ac:dyDescent="0.25"/>
  <cols>
    <col min="2" max="2" width="44.28515625" customWidth="1"/>
    <col min="3" max="3" width="13.85546875" customWidth="1"/>
    <col min="4" max="7" width="13.140625" bestFit="1" customWidth="1"/>
    <col min="9" max="9" width="11.5703125" bestFit="1" customWidth="1"/>
  </cols>
  <sheetData>
    <row r="1" spans="1:12" ht="57.75" customHeight="1" x14ac:dyDescent="0.25">
      <c r="A1" s="561" t="s">
        <v>154</v>
      </c>
      <c r="B1" s="561"/>
      <c r="C1" s="561"/>
      <c r="D1" s="561"/>
      <c r="E1" s="561"/>
      <c r="F1" s="561"/>
      <c r="G1" s="561"/>
    </row>
    <row r="2" spans="1:12" ht="15.75" thickBot="1" x14ac:dyDescent="0.3"/>
    <row r="3" spans="1:12" ht="30.75" customHeight="1" thickBot="1" x14ac:dyDescent="0.3">
      <c r="A3" s="562" t="s">
        <v>311</v>
      </c>
      <c r="B3" s="562" t="s">
        <v>151</v>
      </c>
      <c r="C3" s="562" t="s">
        <v>155</v>
      </c>
      <c r="D3" s="564" t="s">
        <v>92</v>
      </c>
      <c r="E3" s="565"/>
      <c r="F3" s="565"/>
      <c r="G3" s="566"/>
    </row>
    <row r="4" spans="1:12" ht="16.5" thickBot="1" x14ac:dyDescent="0.3">
      <c r="A4" s="563"/>
      <c r="B4" s="563"/>
      <c r="C4" s="563"/>
      <c r="D4" s="48">
        <v>2019</v>
      </c>
      <c r="E4" s="49">
        <v>2020</v>
      </c>
      <c r="F4" s="49">
        <v>2021</v>
      </c>
      <c r="G4" s="49">
        <v>2022</v>
      </c>
      <c r="I4" s="48">
        <v>2019</v>
      </c>
      <c r="J4" s="49">
        <v>2020</v>
      </c>
      <c r="K4" s="49">
        <v>2021</v>
      </c>
      <c r="L4" s="49">
        <v>2022</v>
      </c>
    </row>
    <row r="5" spans="1:12" ht="16.5" thickBot="1" x14ac:dyDescent="0.3">
      <c r="A5" s="49" t="s">
        <v>303</v>
      </c>
      <c r="B5" s="50" t="s">
        <v>156</v>
      </c>
      <c r="C5" s="51"/>
      <c r="D5" s="548"/>
      <c r="E5" s="549"/>
      <c r="F5" s="549"/>
      <c r="G5" s="550"/>
      <c r="I5" s="52">
        <f>SUM(D8:D17)-D6</f>
        <v>0</v>
      </c>
      <c r="J5" s="52">
        <f>SUM(E8:E17)-E6</f>
        <v>0</v>
      </c>
      <c r="K5" s="52">
        <f>SUM(F8:F17)-F6</f>
        <v>0</v>
      </c>
      <c r="L5" s="52">
        <f>SUM(G8:G17)-G6</f>
        <v>0</v>
      </c>
    </row>
    <row r="6" spans="1:12" ht="16.5" thickBot="1" x14ac:dyDescent="0.3">
      <c r="A6" s="51"/>
      <c r="B6" s="53" t="s">
        <v>157</v>
      </c>
      <c r="C6" s="51" t="s">
        <v>158</v>
      </c>
      <c r="D6" s="54"/>
      <c r="E6" s="55"/>
      <c r="F6" s="55"/>
      <c r="G6" s="55"/>
    </row>
    <row r="7" spans="1:12" ht="16.5" thickBot="1" x14ac:dyDescent="0.3">
      <c r="A7" s="51"/>
      <c r="B7" s="53" t="s">
        <v>159</v>
      </c>
      <c r="C7" s="51"/>
      <c r="D7" s="56"/>
      <c r="E7" s="51"/>
      <c r="F7" s="51"/>
      <c r="G7" s="51"/>
    </row>
    <row r="8" spans="1:12" ht="48" thickBot="1" x14ac:dyDescent="0.3">
      <c r="A8" s="51" t="s">
        <v>160</v>
      </c>
      <c r="B8" s="53" t="s">
        <v>255</v>
      </c>
      <c r="C8" s="51" t="s">
        <v>158</v>
      </c>
      <c r="D8" s="54"/>
      <c r="E8" s="54"/>
      <c r="F8" s="54"/>
      <c r="G8" s="55"/>
    </row>
    <row r="9" spans="1:12" ht="48" thickBot="1" x14ac:dyDescent="0.3">
      <c r="A9" s="57" t="s">
        <v>161</v>
      </c>
      <c r="B9" s="53" t="s">
        <v>162</v>
      </c>
      <c r="C9" s="51" t="s">
        <v>158</v>
      </c>
      <c r="D9" s="54"/>
      <c r="E9" s="54"/>
      <c r="F9" s="54"/>
      <c r="G9" s="55"/>
    </row>
    <row r="10" spans="1:12" ht="63.75" thickBot="1" x14ac:dyDescent="0.3">
      <c r="A10" s="51" t="s">
        <v>163</v>
      </c>
      <c r="B10" s="53" t="s">
        <v>164</v>
      </c>
      <c r="C10" s="51" t="s">
        <v>158</v>
      </c>
      <c r="D10" s="54"/>
      <c r="E10" s="54"/>
      <c r="F10" s="54"/>
      <c r="G10" s="55"/>
    </row>
    <row r="11" spans="1:12" ht="63.75" thickBot="1" x14ac:dyDescent="0.3">
      <c r="A11" s="51" t="s">
        <v>165</v>
      </c>
      <c r="B11" s="53" t="s">
        <v>166</v>
      </c>
      <c r="C11" s="51" t="s">
        <v>158</v>
      </c>
      <c r="D11" s="54"/>
      <c r="E11" s="54"/>
      <c r="F11" s="54"/>
      <c r="G11" s="55"/>
    </row>
    <row r="12" spans="1:12" ht="63.75" thickBot="1" x14ac:dyDescent="0.3">
      <c r="A12" s="51" t="s">
        <v>167</v>
      </c>
      <c r="B12" s="53" t="s">
        <v>168</v>
      </c>
      <c r="C12" s="51" t="s">
        <v>158</v>
      </c>
      <c r="D12" s="54"/>
      <c r="E12" s="54"/>
      <c r="F12" s="54"/>
      <c r="G12" s="55"/>
    </row>
    <row r="13" spans="1:12" ht="48" thickBot="1" x14ac:dyDescent="0.3">
      <c r="A13" s="51" t="s">
        <v>169</v>
      </c>
      <c r="B13" s="53" t="s">
        <v>170</v>
      </c>
      <c r="C13" s="51" t="s">
        <v>158</v>
      </c>
      <c r="D13" s="54"/>
      <c r="E13" s="54"/>
      <c r="F13" s="54"/>
      <c r="G13" s="55"/>
    </row>
    <row r="14" spans="1:12" ht="32.25" thickBot="1" x14ac:dyDescent="0.3">
      <c r="A14" s="51" t="s">
        <v>171</v>
      </c>
      <c r="B14" s="53" t="s">
        <v>172</v>
      </c>
      <c r="C14" s="51" t="s">
        <v>158</v>
      </c>
      <c r="D14" s="54"/>
      <c r="E14" s="54"/>
      <c r="F14" s="54"/>
      <c r="G14" s="55"/>
    </row>
    <row r="15" spans="1:12" ht="32.25" thickBot="1" x14ac:dyDescent="0.3">
      <c r="A15" s="51" t="s">
        <v>173</v>
      </c>
      <c r="B15" s="53" t="s">
        <v>174</v>
      </c>
      <c r="C15" s="51" t="s">
        <v>158</v>
      </c>
      <c r="D15" s="54"/>
      <c r="E15" s="54"/>
      <c r="F15" s="54"/>
      <c r="G15" s="55"/>
    </row>
    <row r="16" spans="1:12" ht="48" thickBot="1" x14ac:dyDescent="0.3">
      <c r="A16" s="51" t="s">
        <v>175</v>
      </c>
      <c r="B16" s="53" t="s">
        <v>176</v>
      </c>
      <c r="C16" s="51" t="s">
        <v>158</v>
      </c>
      <c r="D16" s="54"/>
      <c r="E16" s="54"/>
      <c r="F16" s="54"/>
      <c r="G16" s="55"/>
    </row>
    <row r="17" spans="1:14" ht="63.75" thickBot="1" x14ac:dyDescent="0.3">
      <c r="A17" s="51" t="s">
        <v>177</v>
      </c>
      <c r="B17" s="53" t="s">
        <v>178</v>
      </c>
      <c r="C17" s="51" t="s">
        <v>158</v>
      </c>
      <c r="D17" s="54"/>
      <c r="E17" s="54"/>
      <c r="F17" s="54"/>
      <c r="G17" s="55"/>
    </row>
    <row r="18" spans="1:14" ht="16.5" thickBot="1" x14ac:dyDescent="0.3">
      <c r="A18" s="49" t="s">
        <v>302</v>
      </c>
      <c r="B18" s="50" t="s">
        <v>179</v>
      </c>
      <c r="C18" s="51"/>
      <c r="D18" s="548"/>
      <c r="E18" s="549"/>
      <c r="F18" s="549"/>
      <c r="G18" s="550"/>
    </row>
    <row r="19" spans="1:14" ht="63.75" thickBot="1" x14ac:dyDescent="0.3">
      <c r="A19" s="51" t="s">
        <v>180</v>
      </c>
      <c r="B19" s="53" t="s">
        <v>181</v>
      </c>
      <c r="C19" s="51" t="s">
        <v>182</v>
      </c>
      <c r="D19" s="56"/>
      <c r="E19" s="51"/>
      <c r="F19" s="51"/>
      <c r="G19" s="51"/>
    </row>
    <row r="20" spans="1:14" ht="32.25" thickBot="1" x14ac:dyDescent="0.3">
      <c r="A20" s="51" t="s">
        <v>183</v>
      </c>
      <c r="B20" s="53" t="s">
        <v>184</v>
      </c>
      <c r="C20" s="51" t="s">
        <v>182</v>
      </c>
      <c r="D20" s="56"/>
      <c r="E20" s="51"/>
      <c r="F20" s="51"/>
      <c r="G20" s="51"/>
    </row>
    <row r="21" spans="1:14" ht="16.5" thickBot="1" x14ac:dyDescent="0.3">
      <c r="A21" s="51" t="s">
        <v>185</v>
      </c>
      <c r="B21" s="53" t="s">
        <v>186</v>
      </c>
      <c r="C21" s="51" t="s">
        <v>182</v>
      </c>
      <c r="D21" s="56"/>
      <c r="E21" s="51"/>
      <c r="F21" s="51"/>
      <c r="G21" s="51"/>
    </row>
    <row r="22" spans="1:14" ht="32.25" thickBot="1" x14ac:dyDescent="0.3">
      <c r="A22" s="51" t="s">
        <v>187</v>
      </c>
      <c r="B22" s="53" t="s">
        <v>188</v>
      </c>
      <c r="C22" s="51" t="s">
        <v>182</v>
      </c>
      <c r="D22" s="56"/>
      <c r="E22" s="51"/>
      <c r="F22" s="51"/>
      <c r="G22" s="51"/>
      <c r="K22" s="47"/>
      <c r="L22" s="47"/>
      <c r="M22" s="47"/>
      <c r="N22" s="47"/>
    </row>
    <row r="23" spans="1:14" ht="32.25" thickBot="1" x14ac:dyDescent="0.3">
      <c r="A23" s="51" t="s">
        <v>189</v>
      </c>
      <c r="B23" s="53" t="s">
        <v>190</v>
      </c>
      <c r="C23" s="51" t="s">
        <v>182</v>
      </c>
      <c r="D23" s="56"/>
      <c r="E23" s="51"/>
      <c r="F23" s="51"/>
      <c r="G23" s="51"/>
    </row>
    <row r="24" spans="1:14" ht="48" thickBot="1" x14ac:dyDescent="0.3">
      <c r="A24" s="51" t="s">
        <v>191</v>
      </c>
      <c r="B24" s="53" t="s">
        <v>192</v>
      </c>
      <c r="C24" s="51" t="s">
        <v>182</v>
      </c>
      <c r="D24" s="56"/>
      <c r="E24" s="51"/>
      <c r="F24" s="51"/>
      <c r="G24" s="51"/>
    </row>
    <row r="25" spans="1:14" ht="32.25" thickBot="1" x14ac:dyDescent="0.3">
      <c r="A25" s="51" t="s">
        <v>193</v>
      </c>
      <c r="B25" s="53" t="s">
        <v>194</v>
      </c>
      <c r="C25" s="51" t="s">
        <v>182</v>
      </c>
      <c r="D25" s="56"/>
      <c r="E25" s="51"/>
      <c r="F25" s="51"/>
      <c r="G25" s="51"/>
    </row>
    <row r="26" spans="1:14" ht="16.5" thickBot="1" x14ac:dyDescent="0.3">
      <c r="A26" s="51" t="s">
        <v>195</v>
      </c>
      <c r="B26" s="53" t="s">
        <v>196</v>
      </c>
      <c r="C26" s="51" t="s">
        <v>182</v>
      </c>
      <c r="D26" s="56"/>
      <c r="E26" s="51"/>
      <c r="F26" s="51"/>
      <c r="G26" s="51"/>
    </row>
    <row r="27" spans="1:14" ht="32.25" thickBot="1" x14ac:dyDescent="0.3">
      <c r="A27" s="51" t="s">
        <v>197</v>
      </c>
      <c r="B27" s="53" t="s">
        <v>198</v>
      </c>
      <c r="C27" s="51" t="s">
        <v>182</v>
      </c>
      <c r="D27" s="56"/>
      <c r="E27" s="51"/>
      <c r="F27" s="51"/>
      <c r="G27" s="51"/>
    </row>
    <row r="28" spans="1:14" ht="16.5" thickBot="1" x14ac:dyDescent="0.3">
      <c r="A28" s="51" t="s">
        <v>199</v>
      </c>
      <c r="B28" s="53" t="s">
        <v>200</v>
      </c>
      <c r="C28" s="51" t="s">
        <v>182</v>
      </c>
      <c r="D28" s="56"/>
      <c r="E28" s="51"/>
      <c r="F28" s="51"/>
      <c r="G28" s="51"/>
    </row>
    <row r="29" spans="1:14" ht="32.25" thickBot="1" x14ac:dyDescent="0.3">
      <c r="A29" s="51" t="s">
        <v>201</v>
      </c>
      <c r="B29" s="53" t="s">
        <v>202</v>
      </c>
      <c r="C29" s="51" t="s">
        <v>182</v>
      </c>
      <c r="D29" s="56"/>
      <c r="E29" s="51"/>
      <c r="F29" s="51"/>
      <c r="G29" s="51"/>
    </row>
    <row r="30" spans="1:14" ht="32.25" thickBot="1" x14ac:dyDescent="0.3">
      <c r="A30" s="51" t="s">
        <v>203</v>
      </c>
      <c r="B30" s="53" t="s">
        <v>204</v>
      </c>
      <c r="C30" s="51" t="s">
        <v>182</v>
      </c>
      <c r="D30" s="56"/>
      <c r="E30" s="51"/>
      <c r="F30" s="51"/>
      <c r="G30" s="51"/>
    </row>
    <row r="31" spans="1:14" ht="48" thickBot="1" x14ac:dyDescent="0.3">
      <c r="A31" s="51" t="s">
        <v>205</v>
      </c>
      <c r="B31" s="53" t="s">
        <v>206</v>
      </c>
      <c r="C31" s="51" t="s">
        <v>182</v>
      </c>
      <c r="D31" s="56"/>
      <c r="E31" s="51"/>
      <c r="F31" s="51"/>
      <c r="G31" s="51"/>
    </row>
    <row r="32" spans="1:14" ht="16.5" thickBot="1" x14ac:dyDescent="0.3">
      <c r="A32" s="49" t="s">
        <v>301</v>
      </c>
      <c r="B32" s="50" t="s">
        <v>207</v>
      </c>
      <c r="C32" s="51"/>
      <c r="D32" s="548"/>
      <c r="E32" s="549"/>
      <c r="F32" s="549"/>
      <c r="G32" s="550"/>
    </row>
    <row r="33" spans="1:7" ht="63.75" thickBot="1" x14ac:dyDescent="0.3">
      <c r="A33" s="51" t="s">
        <v>208</v>
      </c>
      <c r="B33" s="53" t="s">
        <v>209</v>
      </c>
      <c r="C33" s="56" t="s">
        <v>158</v>
      </c>
      <c r="D33" s="51"/>
      <c r="E33" s="51"/>
      <c r="F33" s="51"/>
      <c r="G33" s="51"/>
    </row>
    <row r="34" spans="1:7" ht="48" thickBot="1" x14ac:dyDescent="0.3">
      <c r="A34" s="51" t="s">
        <v>210</v>
      </c>
      <c r="B34" s="53" t="s">
        <v>211</v>
      </c>
      <c r="C34" s="56" t="s">
        <v>158</v>
      </c>
      <c r="D34" s="51"/>
      <c r="E34" s="51"/>
      <c r="F34" s="51"/>
      <c r="G34" s="51"/>
    </row>
    <row r="35" spans="1:7" ht="63.75" thickBot="1" x14ac:dyDescent="0.3">
      <c r="A35" s="57" t="s">
        <v>212</v>
      </c>
      <c r="B35" s="53" t="s">
        <v>213</v>
      </c>
      <c r="C35" s="56" t="s">
        <v>158</v>
      </c>
      <c r="D35" s="51"/>
      <c r="E35" s="51"/>
      <c r="F35" s="51"/>
      <c r="G35" s="51"/>
    </row>
    <row r="36" spans="1:7" ht="63.75" thickBot="1" x14ac:dyDescent="0.3">
      <c r="A36" s="51" t="s">
        <v>214</v>
      </c>
      <c r="B36" s="53" t="s">
        <v>215</v>
      </c>
      <c r="C36" s="56" t="s">
        <v>158</v>
      </c>
      <c r="D36" s="51"/>
      <c r="E36" s="51"/>
      <c r="F36" s="51"/>
      <c r="G36" s="51"/>
    </row>
    <row r="37" spans="1:7" ht="63.75" thickBot="1" x14ac:dyDescent="0.3">
      <c r="A37" s="51" t="s">
        <v>216</v>
      </c>
      <c r="B37" s="53" t="s">
        <v>217</v>
      </c>
      <c r="C37" s="56" t="s">
        <v>158</v>
      </c>
      <c r="D37" s="51"/>
      <c r="E37" s="51"/>
      <c r="F37" s="51"/>
      <c r="G37" s="51"/>
    </row>
    <row r="38" spans="1:7" ht="48" thickBot="1" x14ac:dyDescent="0.3">
      <c r="A38" s="51" t="s">
        <v>218</v>
      </c>
      <c r="B38" s="53" t="s">
        <v>219</v>
      </c>
      <c r="C38" s="56" t="s">
        <v>158</v>
      </c>
      <c r="D38" s="51"/>
      <c r="E38" s="51"/>
      <c r="F38" s="51"/>
      <c r="G38" s="51"/>
    </row>
    <row r="39" spans="1:7" ht="48" thickBot="1" x14ac:dyDescent="0.3">
      <c r="A39" s="51" t="s">
        <v>220</v>
      </c>
      <c r="B39" s="53" t="s">
        <v>221</v>
      </c>
      <c r="C39" s="56" t="s">
        <v>158</v>
      </c>
      <c r="D39" s="51"/>
      <c r="E39" s="51"/>
      <c r="F39" s="51"/>
      <c r="G39" s="51"/>
    </row>
    <row r="40" spans="1:7" ht="32.25" thickBot="1" x14ac:dyDescent="0.3">
      <c r="A40" s="51" t="s">
        <v>222</v>
      </c>
      <c r="B40" s="53" t="s">
        <v>223</v>
      </c>
      <c r="C40" s="56" t="s">
        <v>158</v>
      </c>
      <c r="D40" s="51"/>
      <c r="E40" s="51"/>
      <c r="F40" s="51"/>
      <c r="G40" s="51"/>
    </row>
    <row r="41" spans="1:7" ht="48" thickBot="1" x14ac:dyDescent="0.3">
      <c r="A41" s="51" t="s">
        <v>224</v>
      </c>
      <c r="B41" s="53" t="s">
        <v>225</v>
      </c>
      <c r="C41" s="56" t="s">
        <v>158</v>
      </c>
      <c r="D41" s="51"/>
      <c r="E41" s="51"/>
      <c r="F41" s="51"/>
      <c r="G41" s="51"/>
    </row>
    <row r="42" spans="1:7" ht="63.75" thickBot="1" x14ac:dyDescent="0.3">
      <c r="A42" s="51" t="s">
        <v>226</v>
      </c>
      <c r="B42" s="53" t="s">
        <v>227</v>
      </c>
      <c r="C42" s="56" t="s">
        <v>158</v>
      </c>
      <c r="D42" s="51"/>
      <c r="E42" s="51"/>
      <c r="F42" s="51"/>
      <c r="G42" s="51"/>
    </row>
    <row r="43" spans="1:7" ht="16.5" thickBot="1" x14ac:dyDescent="0.3">
      <c r="A43" s="49" t="s">
        <v>228</v>
      </c>
      <c r="B43" s="50" t="s">
        <v>229</v>
      </c>
      <c r="C43" s="51"/>
      <c r="D43" s="548"/>
      <c r="E43" s="549"/>
      <c r="F43" s="549"/>
      <c r="G43" s="550"/>
    </row>
    <row r="44" spans="1:7" ht="16.5" thickBot="1" x14ac:dyDescent="0.3">
      <c r="A44" s="51"/>
      <c r="B44" s="53"/>
      <c r="C44" s="51"/>
      <c r="D44" s="56"/>
      <c r="E44" s="58"/>
      <c r="F44" s="58"/>
      <c r="G44" s="59"/>
    </row>
    <row r="45" spans="1:7" ht="16.5" thickBot="1" x14ac:dyDescent="0.3">
      <c r="A45" s="51"/>
      <c r="B45" s="53"/>
      <c r="C45" s="51"/>
      <c r="D45" s="56"/>
      <c r="E45" s="58"/>
      <c r="F45" s="58"/>
      <c r="G45" s="59"/>
    </row>
    <row r="46" spans="1:7" ht="16.5" thickBot="1" x14ac:dyDescent="0.3">
      <c r="A46" s="51"/>
      <c r="B46" s="53"/>
      <c r="C46" s="51"/>
      <c r="D46" s="56"/>
      <c r="E46" s="58"/>
      <c r="F46" s="58"/>
      <c r="G46" s="59"/>
    </row>
    <row r="47" spans="1:7" ht="16.5" thickBot="1" x14ac:dyDescent="0.3">
      <c r="A47" s="51"/>
      <c r="B47" s="53"/>
      <c r="C47" s="51"/>
      <c r="D47" s="56"/>
      <c r="E47" s="58"/>
      <c r="F47" s="58"/>
      <c r="G47" s="59"/>
    </row>
    <row r="48" spans="1:7" ht="16.5" thickBot="1" x14ac:dyDescent="0.3">
      <c r="A48" s="51"/>
      <c r="B48" s="53"/>
      <c r="C48" s="51"/>
      <c r="D48" s="56"/>
      <c r="E48" s="58"/>
      <c r="F48" s="58"/>
      <c r="G48" s="59"/>
    </row>
    <row r="49" spans="1:7" ht="16.5" thickBot="1" x14ac:dyDescent="0.3">
      <c r="A49" s="51"/>
      <c r="B49" s="53"/>
      <c r="C49" s="51"/>
      <c r="D49" s="56"/>
      <c r="E49" s="58"/>
      <c r="F49" s="58"/>
      <c r="G49" s="59"/>
    </row>
    <row r="50" spans="1:7" ht="16.5" thickBot="1" x14ac:dyDescent="0.3">
      <c r="A50" s="51"/>
      <c r="B50" s="53"/>
      <c r="C50" s="51"/>
      <c r="D50" s="56"/>
      <c r="E50" s="58"/>
      <c r="F50" s="58"/>
      <c r="G50" s="59"/>
    </row>
    <row r="51" spans="1:7" ht="16.5" thickBot="1" x14ac:dyDescent="0.3">
      <c r="A51" s="51"/>
      <c r="B51" s="53"/>
      <c r="C51" s="51"/>
      <c r="D51" s="56"/>
      <c r="E51" s="58"/>
      <c r="F51" s="58"/>
      <c r="G51" s="59"/>
    </row>
    <row r="52" spans="1:7" ht="16.5" thickBot="1" x14ac:dyDescent="0.3">
      <c r="A52" s="51"/>
      <c r="B52" s="53"/>
      <c r="C52" s="51"/>
      <c r="D52" s="56"/>
      <c r="E52" s="58"/>
      <c r="F52" s="58"/>
      <c r="G52" s="59"/>
    </row>
    <row r="53" spans="1:7" ht="16.5" thickBot="1" x14ac:dyDescent="0.3">
      <c r="A53" s="51"/>
      <c r="B53" s="53"/>
      <c r="C53" s="51"/>
      <c r="D53" s="56"/>
      <c r="E53" s="58"/>
      <c r="F53" s="58"/>
      <c r="G53" s="59"/>
    </row>
    <row r="54" spans="1:7" ht="16.5" thickBot="1" x14ac:dyDescent="0.3">
      <c r="A54" s="51"/>
      <c r="B54" s="53"/>
      <c r="C54" s="51"/>
      <c r="D54" s="56"/>
      <c r="E54" s="58"/>
      <c r="F54" s="58"/>
      <c r="G54" s="59"/>
    </row>
    <row r="55" spans="1:7" ht="16.5" thickBot="1" x14ac:dyDescent="0.3">
      <c r="A55" s="51"/>
      <c r="B55" s="53"/>
      <c r="C55" s="51"/>
      <c r="D55" s="56"/>
      <c r="E55" s="58"/>
      <c r="F55" s="58"/>
      <c r="G55" s="59"/>
    </row>
    <row r="56" spans="1:7" ht="32.25" thickBot="1" x14ac:dyDescent="0.3">
      <c r="A56" s="51" t="s">
        <v>230</v>
      </c>
      <c r="B56" s="53" t="s">
        <v>231</v>
      </c>
      <c r="C56" s="51"/>
      <c r="D56" s="56"/>
      <c r="E56" s="51"/>
      <c r="F56" s="51"/>
      <c r="G56" s="51"/>
    </row>
    <row r="57" spans="1:7" ht="15.75" x14ac:dyDescent="0.25">
      <c r="A57" s="551"/>
      <c r="B57" s="552"/>
      <c r="C57" s="552"/>
      <c r="D57" s="553"/>
      <c r="E57" s="554"/>
      <c r="F57" s="554"/>
      <c r="G57" s="555"/>
    </row>
    <row r="58" spans="1:7" ht="15.75" customHeight="1" x14ac:dyDescent="0.25">
      <c r="A58" s="556" t="s">
        <v>232</v>
      </c>
      <c r="B58" s="557"/>
      <c r="C58" s="557"/>
      <c r="D58" s="558"/>
      <c r="E58" s="559"/>
      <c r="F58" s="559"/>
      <c r="G58" s="560"/>
    </row>
    <row r="59" spans="1:7" ht="16.5" thickBot="1" x14ac:dyDescent="0.3">
      <c r="A59" s="543"/>
      <c r="B59" s="544"/>
      <c r="C59" s="544"/>
      <c r="D59" s="545"/>
      <c r="E59" s="546" t="s">
        <v>233</v>
      </c>
      <c r="F59" s="546"/>
      <c r="G59" s="547"/>
    </row>
  </sheetData>
  <mergeCells count="15">
    <mergeCell ref="D5:G5"/>
    <mergeCell ref="A1:G1"/>
    <mergeCell ref="A3:A4"/>
    <mergeCell ref="B3:B4"/>
    <mergeCell ref="C3:C4"/>
    <mergeCell ref="D3:G3"/>
    <mergeCell ref="A59:D59"/>
    <mergeCell ref="E59:G59"/>
    <mergeCell ref="D18:G18"/>
    <mergeCell ref="D32:G32"/>
    <mergeCell ref="D43:G43"/>
    <mergeCell ref="A57:D57"/>
    <mergeCell ref="E57:G57"/>
    <mergeCell ref="A58:D58"/>
    <mergeCell ref="E58:G58"/>
  </mergeCells>
  <phoneticPr fontId="1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2"/>
  <sheetViews>
    <sheetView tabSelected="1" view="pageBreakPreview" zoomScaleNormal="100" zoomScaleSheetLayoutView="100" workbookViewId="0">
      <selection activeCell="G1" sqref="G1:H1"/>
    </sheetView>
  </sheetViews>
  <sheetFormatPr defaultColWidth="9.140625" defaultRowHeight="15.75" x14ac:dyDescent="0.25"/>
  <cols>
    <col min="1" max="1" width="49.5703125" style="286" customWidth="1"/>
    <col min="2" max="2" width="16.5703125" style="287" customWidth="1"/>
    <col min="3" max="3" width="51.28515625" style="288" customWidth="1"/>
    <col min="4" max="4" width="9.42578125" style="288" customWidth="1"/>
    <col min="5" max="5" width="14.5703125" style="288" customWidth="1"/>
    <col min="6" max="6" width="16.42578125" style="288" customWidth="1"/>
    <col min="7" max="7" width="15.42578125" style="288" customWidth="1"/>
    <col min="8" max="8" width="35.85546875" style="288" customWidth="1"/>
    <col min="9" max="11" width="8.5703125" style="288" customWidth="1"/>
    <col min="12" max="12" width="16.42578125" style="288" customWidth="1"/>
    <col min="13" max="13" width="21.7109375" style="288" customWidth="1"/>
    <col min="14" max="14" width="11.85546875" style="288" customWidth="1"/>
    <col min="15" max="15" width="11.28515625" style="288" customWidth="1"/>
    <col min="16" max="16" width="10.140625" style="288" customWidth="1"/>
    <col min="17" max="17" width="12.28515625" style="288" customWidth="1"/>
    <col min="18" max="16384" width="9.140625" style="288"/>
  </cols>
  <sheetData>
    <row r="1" spans="1:13" ht="54.75" customHeight="1" x14ac:dyDescent="0.25">
      <c r="G1" s="583" t="s">
        <v>690</v>
      </c>
      <c r="H1" s="583"/>
    </row>
    <row r="2" spans="1:13" ht="20.25" x14ac:dyDescent="0.3">
      <c r="B2" s="569" t="s">
        <v>671</v>
      </c>
      <c r="C2" s="569"/>
      <c r="D2" s="569"/>
      <c r="E2" s="569"/>
      <c r="F2" s="569"/>
      <c r="G2" s="569"/>
    </row>
    <row r="3" spans="1:13" x14ac:dyDescent="0.25">
      <c r="B3" s="570" t="s">
        <v>682</v>
      </c>
      <c r="C3" s="570"/>
      <c r="D3" s="570"/>
      <c r="E3" s="570"/>
      <c r="F3" s="570"/>
      <c r="G3" s="570"/>
    </row>
    <row r="4" spans="1:13" x14ac:dyDescent="0.25">
      <c r="C4" s="571" t="s">
        <v>672</v>
      </c>
      <c r="D4" s="571"/>
      <c r="E4" s="571"/>
    </row>
    <row r="5" spans="1:13" ht="20.25" x14ac:dyDescent="0.3">
      <c r="C5" s="572" t="s">
        <v>661</v>
      </c>
      <c r="D5" s="572"/>
      <c r="E5" s="572"/>
      <c r="F5" s="572"/>
    </row>
    <row r="6" spans="1:13" x14ac:dyDescent="0.25">
      <c r="C6" s="573" t="s">
        <v>673</v>
      </c>
      <c r="D6" s="573"/>
    </row>
    <row r="8" spans="1:13" ht="65.25" customHeight="1" x14ac:dyDescent="0.25">
      <c r="A8" s="567" t="s">
        <v>663</v>
      </c>
      <c r="B8" s="567" t="s">
        <v>664</v>
      </c>
      <c r="C8" s="567" t="s">
        <v>665</v>
      </c>
      <c r="D8" s="567" t="s">
        <v>155</v>
      </c>
      <c r="E8" s="574" t="s">
        <v>668</v>
      </c>
      <c r="F8" s="575"/>
      <c r="G8" s="567" t="s">
        <v>670</v>
      </c>
      <c r="H8" s="567" t="s">
        <v>669</v>
      </c>
    </row>
    <row r="9" spans="1:13" ht="65.25" customHeight="1" x14ac:dyDescent="0.25">
      <c r="A9" s="568"/>
      <c r="B9" s="568"/>
      <c r="C9" s="568"/>
      <c r="D9" s="568"/>
      <c r="E9" s="289" t="s">
        <v>666</v>
      </c>
      <c r="F9" s="289" t="s">
        <v>667</v>
      </c>
      <c r="G9" s="568"/>
      <c r="H9" s="568"/>
    </row>
    <row r="10" spans="1:13" s="285" customFormat="1" ht="11.25" x14ac:dyDescent="0.25">
      <c r="A10" s="314">
        <v>1</v>
      </c>
      <c r="B10" s="315">
        <v>2</v>
      </c>
      <c r="C10" s="315">
        <v>3</v>
      </c>
      <c r="D10" s="315">
        <v>4</v>
      </c>
      <c r="E10" s="315">
        <v>5</v>
      </c>
      <c r="F10" s="315">
        <v>6</v>
      </c>
      <c r="G10" s="315">
        <v>7</v>
      </c>
      <c r="H10" s="315">
        <v>8</v>
      </c>
    </row>
    <row r="11" spans="1:13" x14ac:dyDescent="0.25">
      <c r="A11" s="578" t="s">
        <v>539</v>
      </c>
      <c r="B11" s="579"/>
      <c r="C11" s="579"/>
      <c r="D11" s="579"/>
      <c r="E11" s="579"/>
      <c r="F11" s="579"/>
      <c r="G11" s="579"/>
      <c r="H11" s="580"/>
    </row>
    <row r="12" spans="1:13" x14ac:dyDescent="0.25">
      <c r="A12" s="578" t="s">
        <v>37</v>
      </c>
      <c r="B12" s="581"/>
      <c r="C12" s="581"/>
      <c r="D12" s="579"/>
      <c r="E12" s="579"/>
      <c r="F12" s="579"/>
      <c r="G12" s="579"/>
      <c r="H12" s="580"/>
    </row>
    <row r="13" spans="1:13" ht="47.25" x14ac:dyDescent="0.25">
      <c r="A13" s="577" t="s">
        <v>540</v>
      </c>
      <c r="B13" s="290" t="s">
        <v>674</v>
      </c>
      <c r="C13" s="291" t="s">
        <v>541</v>
      </c>
      <c r="D13" s="292"/>
      <c r="E13" s="293">
        <v>300</v>
      </c>
      <c r="F13" s="292"/>
      <c r="G13" s="294">
        <f>F13-E13</f>
        <v>-300</v>
      </c>
      <c r="H13" s="329" t="s">
        <v>685</v>
      </c>
      <c r="I13" s="330"/>
      <c r="J13" s="330"/>
      <c r="K13" s="330"/>
      <c r="L13" s="330"/>
      <c r="M13" s="330"/>
    </row>
    <row r="14" spans="1:13" x14ac:dyDescent="0.25">
      <c r="A14" s="577"/>
      <c r="B14" s="290" t="s">
        <v>675</v>
      </c>
      <c r="C14" s="291" t="s">
        <v>237</v>
      </c>
      <c r="D14" s="292"/>
      <c r="E14" s="295">
        <v>1</v>
      </c>
      <c r="F14" s="292"/>
      <c r="G14" s="294">
        <f>F14-E14</f>
        <v>-1</v>
      </c>
      <c r="H14" s="292"/>
    </row>
    <row r="15" spans="1:13" x14ac:dyDescent="0.25">
      <c r="A15" s="577"/>
      <c r="B15" s="290" t="s">
        <v>675</v>
      </c>
      <c r="C15" s="291" t="s">
        <v>433</v>
      </c>
      <c r="D15" s="292"/>
      <c r="E15" s="296">
        <v>3000</v>
      </c>
      <c r="F15" s="292"/>
      <c r="G15" s="294">
        <f>F15-E15</f>
        <v>-3000</v>
      </c>
      <c r="H15" s="292"/>
    </row>
    <row r="16" spans="1:13" ht="31.5" x14ac:dyDescent="0.25">
      <c r="A16" s="577"/>
      <c r="B16" s="290" t="s">
        <v>207</v>
      </c>
      <c r="C16" s="291" t="s">
        <v>286</v>
      </c>
      <c r="D16" s="292"/>
      <c r="E16" s="296">
        <v>300</v>
      </c>
      <c r="F16" s="292"/>
      <c r="G16" s="294"/>
      <c r="H16" s="292"/>
    </row>
    <row r="17" spans="1:8" ht="31.5" x14ac:dyDescent="0.25">
      <c r="A17" s="577"/>
      <c r="B17" s="290" t="s">
        <v>229</v>
      </c>
      <c r="C17" s="291" t="s">
        <v>434</v>
      </c>
      <c r="D17" s="292"/>
      <c r="E17" s="296">
        <v>1.5</v>
      </c>
      <c r="F17" s="292"/>
      <c r="G17" s="294">
        <f>F17-E17</f>
        <v>-1.5</v>
      </c>
      <c r="H17" s="292"/>
    </row>
    <row r="18" spans="1:8" x14ac:dyDescent="0.25">
      <c r="A18" s="576" t="s">
        <v>46</v>
      </c>
      <c r="B18" s="576"/>
      <c r="C18" s="576"/>
      <c r="D18" s="576"/>
      <c r="E18" s="576"/>
      <c r="F18" s="576"/>
      <c r="G18" s="576"/>
      <c r="H18" s="576"/>
    </row>
    <row r="19" spans="1:8" x14ac:dyDescent="0.25">
      <c r="A19" s="576" t="s">
        <v>402</v>
      </c>
      <c r="B19" s="576"/>
      <c r="C19" s="576"/>
      <c r="D19" s="576"/>
      <c r="E19" s="576"/>
      <c r="F19" s="576"/>
      <c r="G19" s="576"/>
      <c r="H19" s="576"/>
    </row>
    <row r="20" spans="1:8" x14ac:dyDescent="0.25">
      <c r="A20" s="577" t="s">
        <v>504</v>
      </c>
      <c r="B20" s="290" t="s">
        <v>674</v>
      </c>
      <c r="C20" s="291" t="s">
        <v>541</v>
      </c>
      <c r="D20" s="292"/>
      <c r="E20" s="293">
        <v>1800</v>
      </c>
      <c r="F20" s="320">
        <v>1781.72</v>
      </c>
      <c r="G20" s="294">
        <f>F20-E20</f>
        <v>-18.279999999999973</v>
      </c>
      <c r="H20" s="292" t="s">
        <v>686</v>
      </c>
    </row>
    <row r="21" spans="1:8" ht="31.5" x14ac:dyDescent="0.25">
      <c r="A21" s="577"/>
      <c r="B21" s="290" t="s">
        <v>675</v>
      </c>
      <c r="C21" s="291" t="s">
        <v>268</v>
      </c>
      <c r="D21" s="292"/>
      <c r="E21" s="295">
        <v>50</v>
      </c>
      <c r="F21" s="292">
        <v>104</v>
      </c>
      <c r="G21" s="294">
        <f>F21-E21</f>
        <v>54</v>
      </c>
      <c r="H21" s="292"/>
    </row>
    <row r="22" spans="1:8" ht="31.5" x14ac:dyDescent="0.25">
      <c r="A22" s="577"/>
      <c r="B22" s="290" t="s">
        <v>207</v>
      </c>
      <c r="C22" s="291" t="s">
        <v>1</v>
      </c>
      <c r="D22" s="292"/>
      <c r="E22" s="296">
        <v>36</v>
      </c>
      <c r="F22" s="320">
        <v>17.100000000000001</v>
      </c>
      <c r="G22" s="294">
        <f>F22-E22</f>
        <v>-18.899999999999999</v>
      </c>
      <c r="H22" s="292"/>
    </row>
    <row r="23" spans="1:8" ht="47.25" x14ac:dyDescent="0.25">
      <c r="A23" s="577"/>
      <c r="B23" s="290" t="s">
        <v>229</v>
      </c>
      <c r="C23" s="291" t="s">
        <v>2</v>
      </c>
      <c r="D23" s="292"/>
      <c r="E23" s="296">
        <v>100</v>
      </c>
      <c r="F23" s="292">
        <v>100</v>
      </c>
      <c r="G23" s="294">
        <f>F23-E23</f>
        <v>0</v>
      </c>
      <c r="H23" s="292"/>
    </row>
    <row r="24" spans="1:8" x14ac:dyDescent="0.25">
      <c r="A24" s="576" t="s">
        <v>47</v>
      </c>
      <c r="B24" s="576"/>
      <c r="C24" s="576"/>
      <c r="D24" s="576"/>
      <c r="E24" s="576"/>
      <c r="F24" s="576"/>
      <c r="G24" s="576"/>
      <c r="H24" s="576"/>
    </row>
    <row r="25" spans="1:8" x14ac:dyDescent="0.25">
      <c r="A25" s="576" t="s">
        <v>403</v>
      </c>
      <c r="B25" s="576"/>
      <c r="C25" s="576"/>
      <c r="D25" s="576"/>
      <c r="E25" s="576"/>
      <c r="F25" s="576"/>
      <c r="G25" s="576"/>
      <c r="H25" s="576"/>
    </row>
    <row r="26" spans="1:8" ht="47.25" x14ac:dyDescent="0.25">
      <c r="A26" s="577" t="s">
        <v>544</v>
      </c>
      <c r="B26" s="290" t="s">
        <v>674</v>
      </c>
      <c r="C26" s="291" t="s">
        <v>541</v>
      </c>
      <c r="D26" s="292"/>
      <c r="E26" s="293">
        <v>2000</v>
      </c>
      <c r="F26" s="292"/>
      <c r="G26" s="294">
        <f t="shared" ref="G26:G30" si="0">F26-E26</f>
        <v>-2000</v>
      </c>
      <c r="H26" s="329" t="s">
        <v>685</v>
      </c>
    </row>
    <row r="27" spans="1:8" ht="31.5" x14ac:dyDescent="0.25">
      <c r="A27" s="577"/>
      <c r="B27" s="290" t="s">
        <v>675</v>
      </c>
      <c r="C27" s="291" t="s">
        <v>248</v>
      </c>
      <c r="D27" s="292"/>
      <c r="E27" s="295">
        <v>1</v>
      </c>
      <c r="F27" s="292"/>
      <c r="G27" s="294">
        <f t="shared" si="0"/>
        <v>-1</v>
      </c>
      <c r="H27" s="292"/>
    </row>
    <row r="28" spans="1:8" x14ac:dyDescent="0.25">
      <c r="A28" s="577"/>
      <c r="B28" s="290" t="s">
        <v>675</v>
      </c>
      <c r="C28" s="297" t="s">
        <v>433</v>
      </c>
      <c r="D28" s="292"/>
      <c r="E28" s="298" t="s">
        <v>437</v>
      </c>
      <c r="F28" s="292"/>
      <c r="G28" s="294">
        <f t="shared" si="0"/>
        <v>-1000000</v>
      </c>
      <c r="H28" s="292"/>
    </row>
    <row r="29" spans="1:8" ht="47.25" x14ac:dyDescent="0.25">
      <c r="A29" s="577"/>
      <c r="B29" s="290" t="s">
        <v>207</v>
      </c>
      <c r="C29" s="291" t="s">
        <v>283</v>
      </c>
      <c r="D29" s="292"/>
      <c r="E29" s="296">
        <v>2000</v>
      </c>
      <c r="F29" s="292"/>
      <c r="G29" s="294">
        <f t="shared" si="0"/>
        <v>-2000</v>
      </c>
      <c r="H29" s="292"/>
    </row>
    <row r="30" spans="1:8" ht="31.5" x14ac:dyDescent="0.25">
      <c r="A30" s="577"/>
      <c r="B30" s="290" t="s">
        <v>229</v>
      </c>
      <c r="C30" s="291" t="s">
        <v>434</v>
      </c>
      <c r="D30" s="292"/>
      <c r="E30" s="296">
        <v>0.32258064516129031</v>
      </c>
      <c r="F30" s="292"/>
      <c r="G30" s="294">
        <f t="shared" si="0"/>
        <v>-0.32258064516129031</v>
      </c>
      <c r="H30" s="292"/>
    </row>
    <row r="31" spans="1:8" x14ac:dyDescent="0.25">
      <c r="A31" s="576" t="s">
        <v>48</v>
      </c>
      <c r="B31" s="576"/>
      <c r="C31" s="576"/>
      <c r="D31" s="576"/>
      <c r="E31" s="576"/>
      <c r="F31" s="576"/>
      <c r="G31" s="576"/>
      <c r="H31" s="576"/>
    </row>
    <row r="32" spans="1:8" x14ac:dyDescent="0.25">
      <c r="A32" s="576" t="s">
        <v>404</v>
      </c>
      <c r="B32" s="576"/>
      <c r="C32" s="576"/>
      <c r="D32" s="576"/>
      <c r="E32" s="576"/>
      <c r="F32" s="576"/>
      <c r="G32" s="576"/>
      <c r="H32" s="576"/>
    </row>
    <row r="33" spans="1:13" ht="31.5" x14ac:dyDescent="0.25">
      <c r="A33" s="577" t="s">
        <v>506</v>
      </c>
      <c r="B33" s="290" t="s">
        <v>674</v>
      </c>
      <c r="C33" s="291" t="s">
        <v>541</v>
      </c>
      <c r="D33" s="292"/>
      <c r="E33" s="293">
        <v>50000</v>
      </c>
      <c r="F33" s="320">
        <v>27085.91</v>
      </c>
      <c r="G33" s="294">
        <f t="shared" ref="G33:G42" si="1">F33-E33</f>
        <v>-22914.09</v>
      </c>
      <c r="H33" s="329" t="s">
        <v>687</v>
      </c>
      <c r="I33" s="330"/>
      <c r="J33" s="330"/>
      <c r="K33" s="330"/>
      <c r="L33" s="330"/>
      <c r="M33" s="330"/>
    </row>
    <row r="34" spans="1:13" ht="31.5" x14ac:dyDescent="0.25">
      <c r="A34" s="577"/>
      <c r="B34" s="290" t="s">
        <v>675</v>
      </c>
      <c r="C34" s="291" t="s">
        <v>271</v>
      </c>
      <c r="D34" s="292"/>
      <c r="E34" s="295">
        <v>750</v>
      </c>
      <c r="F34" s="292">
        <v>500</v>
      </c>
      <c r="G34" s="294">
        <f t="shared" si="1"/>
        <v>-250</v>
      </c>
      <c r="H34" s="292"/>
    </row>
    <row r="35" spans="1:13" ht="47.25" x14ac:dyDescent="0.25">
      <c r="A35" s="577"/>
      <c r="B35" s="290" t="s">
        <v>207</v>
      </c>
      <c r="C35" s="291" t="s">
        <v>546</v>
      </c>
      <c r="D35" s="292"/>
      <c r="E35" s="296">
        <v>66.666666666666671</v>
      </c>
      <c r="F35" s="292">
        <f>F33/F34</f>
        <v>54.171819999999997</v>
      </c>
      <c r="G35" s="294">
        <f t="shared" si="1"/>
        <v>-12.494846666666675</v>
      </c>
      <c r="H35" s="292"/>
    </row>
    <row r="36" spans="1:13" ht="63" x14ac:dyDescent="0.25">
      <c r="A36" s="577"/>
      <c r="B36" s="290" t="s">
        <v>229</v>
      </c>
      <c r="C36" s="291" t="s">
        <v>5</v>
      </c>
      <c r="D36" s="292"/>
      <c r="E36" s="296">
        <v>100</v>
      </c>
      <c r="F36" s="292">
        <v>100</v>
      </c>
      <c r="G36" s="294">
        <f t="shared" si="1"/>
        <v>0</v>
      </c>
      <c r="H36" s="292"/>
    </row>
    <row r="37" spans="1:13" x14ac:dyDescent="0.25">
      <c r="A37" s="576" t="s">
        <v>406</v>
      </c>
      <c r="B37" s="576"/>
      <c r="C37" s="576"/>
      <c r="D37" s="576"/>
      <c r="E37" s="576"/>
      <c r="F37" s="576"/>
      <c r="G37" s="576"/>
      <c r="H37" s="576"/>
    </row>
    <row r="38" spans="1:13" ht="47.25" x14ac:dyDescent="0.25">
      <c r="A38" s="577" t="s">
        <v>507</v>
      </c>
      <c r="B38" s="290" t="s">
        <v>674</v>
      </c>
      <c r="C38" s="291" t="s">
        <v>541</v>
      </c>
      <c r="D38" s="292"/>
      <c r="E38" s="293">
        <v>10000</v>
      </c>
      <c r="F38" s="292"/>
      <c r="G38" s="294">
        <f t="shared" si="1"/>
        <v>-10000</v>
      </c>
      <c r="H38" s="329" t="s">
        <v>685</v>
      </c>
    </row>
    <row r="39" spans="1:13" x14ac:dyDescent="0.25">
      <c r="A39" s="577"/>
      <c r="B39" s="290" t="s">
        <v>675</v>
      </c>
      <c r="C39" s="291" t="s">
        <v>239</v>
      </c>
      <c r="D39" s="292"/>
      <c r="E39" s="295">
        <v>2</v>
      </c>
      <c r="F39" s="292"/>
      <c r="G39" s="294">
        <f t="shared" si="1"/>
        <v>-2</v>
      </c>
      <c r="H39" s="292"/>
    </row>
    <row r="40" spans="1:13" x14ac:dyDescent="0.25">
      <c r="A40" s="577"/>
      <c r="B40" s="290" t="s">
        <v>675</v>
      </c>
      <c r="C40" s="299" t="s">
        <v>433</v>
      </c>
      <c r="D40" s="292"/>
      <c r="E40" s="300">
        <v>150000</v>
      </c>
      <c r="F40" s="292"/>
      <c r="G40" s="294">
        <f t="shared" si="1"/>
        <v>-150000</v>
      </c>
      <c r="H40" s="292"/>
    </row>
    <row r="41" spans="1:13" ht="47.25" x14ac:dyDescent="0.25">
      <c r="A41" s="577"/>
      <c r="B41" s="290" t="s">
        <v>207</v>
      </c>
      <c r="C41" s="291" t="s">
        <v>287</v>
      </c>
      <c r="D41" s="292"/>
      <c r="E41" s="296">
        <v>5000</v>
      </c>
      <c r="F41" s="292"/>
      <c r="G41" s="294">
        <f t="shared" si="1"/>
        <v>-5000</v>
      </c>
      <c r="H41" s="292"/>
    </row>
    <row r="42" spans="1:13" ht="31.5" x14ac:dyDescent="0.25">
      <c r="A42" s="577"/>
      <c r="B42" s="290" t="s">
        <v>229</v>
      </c>
      <c r="C42" s="291" t="s">
        <v>547</v>
      </c>
      <c r="D42" s="292"/>
      <c r="E42" s="296">
        <v>1.5</v>
      </c>
      <c r="F42" s="292"/>
      <c r="G42" s="294">
        <f t="shared" si="1"/>
        <v>-1.5</v>
      </c>
      <c r="H42" s="292"/>
    </row>
    <row r="43" spans="1:13" x14ac:dyDescent="0.25">
      <c r="A43" s="576" t="s">
        <v>49</v>
      </c>
      <c r="B43" s="576"/>
      <c r="C43" s="576"/>
      <c r="D43" s="576"/>
      <c r="E43" s="576"/>
      <c r="F43" s="576"/>
      <c r="G43" s="576"/>
      <c r="H43" s="576"/>
    </row>
    <row r="44" spans="1:13" x14ac:dyDescent="0.25">
      <c r="A44" s="576" t="s">
        <v>407</v>
      </c>
      <c r="B44" s="576"/>
      <c r="C44" s="576"/>
      <c r="D44" s="576"/>
      <c r="E44" s="576"/>
      <c r="F44" s="576"/>
      <c r="G44" s="576"/>
      <c r="H44" s="576"/>
    </row>
    <row r="45" spans="1:13" x14ac:dyDescent="0.25">
      <c r="A45" s="577" t="s">
        <v>508</v>
      </c>
      <c r="B45" s="290" t="s">
        <v>674</v>
      </c>
      <c r="C45" s="291" t="s">
        <v>541</v>
      </c>
      <c r="D45" s="292"/>
      <c r="E45" s="293">
        <v>400000</v>
      </c>
      <c r="F45" s="320">
        <v>392630.49</v>
      </c>
      <c r="G45" s="294">
        <f t="shared" ref="G45:G48" si="2">F45-E45</f>
        <v>-7369.5100000000093</v>
      </c>
      <c r="H45" s="292" t="s">
        <v>686</v>
      </c>
    </row>
    <row r="46" spans="1:13" ht="31.5" x14ac:dyDescent="0.25">
      <c r="A46" s="577"/>
      <c r="B46" s="290" t="s">
        <v>675</v>
      </c>
      <c r="C46" s="291" t="s">
        <v>273</v>
      </c>
      <c r="D46" s="292"/>
      <c r="E46" s="295">
        <v>36402</v>
      </c>
      <c r="F46" s="292">
        <v>2024</v>
      </c>
      <c r="G46" s="294">
        <f t="shared" si="2"/>
        <v>-34378</v>
      </c>
      <c r="H46" s="292"/>
    </row>
    <row r="47" spans="1:13" ht="31.5" x14ac:dyDescent="0.25">
      <c r="A47" s="577"/>
      <c r="B47" s="290" t="s">
        <v>207</v>
      </c>
      <c r="C47" s="291" t="s">
        <v>549</v>
      </c>
      <c r="D47" s="292"/>
      <c r="E47" s="296">
        <v>10.988407230371958</v>
      </c>
      <c r="F47" s="320">
        <f>F45/F46</f>
        <v>193.98739624505927</v>
      </c>
      <c r="G47" s="294">
        <f t="shared" si="2"/>
        <v>182.99898901468731</v>
      </c>
      <c r="H47" s="292"/>
    </row>
    <row r="48" spans="1:13" ht="47.25" x14ac:dyDescent="0.25">
      <c r="A48" s="577"/>
      <c r="B48" s="290" t="s">
        <v>229</v>
      </c>
      <c r="C48" s="291" t="s">
        <v>293</v>
      </c>
      <c r="D48" s="292"/>
      <c r="E48" s="296">
        <v>100</v>
      </c>
      <c r="F48" s="292">
        <v>100</v>
      </c>
      <c r="G48" s="294">
        <f t="shared" si="2"/>
        <v>0</v>
      </c>
      <c r="H48" s="292"/>
    </row>
    <row r="49" spans="1:8" x14ac:dyDescent="0.25">
      <c r="A49" s="576" t="s">
        <v>50</v>
      </c>
      <c r="B49" s="576"/>
      <c r="C49" s="576"/>
      <c r="D49" s="576"/>
      <c r="E49" s="576"/>
      <c r="F49" s="576"/>
      <c r="G49" s="576"/>
      <c r="H49" s="576"/>
    </row>
    <row r="50" spans="1:8" x14ac:dyDescent="0.25">
      <c r="A50" s="576" t="s">
        <v>408</v>
      </c>
      <c r="B50" s="576"/>
      <c r="C50" s="576"/>
      <c r="D50" s="576"/>
      <c r="E50" s="576"/>
      <c r="F50" s="576"/>
      <c r="G50" s="576"/>
      <c r="H50" s="576"/>
    </row>
    <row r="51" spans="1:8" ht="31.5" x14ac:dyDescent="0.25">
      <c r="A51" s="577" t="s">
        <v>528</v>
      </c>
      <c r="B51" s="290" t="s">
        <v>674</v>
      </c>
      <c r="C51" s="291" t="s">
        <v>541</v>
      </c>
      <c r="D51" s="292"/>
      <c r="E51" s="293">
        <v>40000</v>
      </c>
      <c r="F51" s="321">
        <v>18947.55</v>
      </c>
      <c r="G51" s="294">
        <f t="shared" ref="G51:G60" si="3">F51-E51</f>
        <v>-21052.45</v>
      </c>
      <c r="H51" s="329" t="s">
        <v>687</v>
      </c>
    </row>
    <row r="52" spans="1:8" ht="31.5" x14ac:dyDescent="0.25">
      <c r="A52" s="577"/>
      <c r="B52" s="290" t="s">
        <v>675</v>
      </c>
      <c r="C52" s="291" t="s">
        <v>527</v>
      </c>
      <c r="D52" s="292"/>
      <c r="E52" s="295">
        <v>150</v>
      </c>
      <c r="F52" s="292">
        <v>23</v>
      </c>
      <c r="G52" s="294">
        <f t="shared" si="3"/>
        <v>-127</v>
      </c>
      <c r="H52" s="292"/>
    </row>
    <row r="53" spans="1:8" x14ac:dyDescent="0.25">
      <c r="A53" s="577"/>
      <c r="B53" s="290" t="s">
        <v>675</v>
      </c>
      <c r="C53" s="301" t="s">
        <v>433</v>
      </c>
      <c r="D53" s="292"/>
      <c r="E53" s="302" t="s">
        <v>440</v>
      </c>
      <c r="F53" s="320">
        <v>2686000</v>
      </c>
      <c r="G53" s="294">
        <f t="shared" si="3"/>
        <v>-2314000</v>
      </c>
      <c r="H53" s="292"/>
    </row>
    <row r="54" spans="1:8" ht="47.25" x14ac:dyDescent="0.25">
      <c r="A54" s="577"/>
      <c r="B54" s="290" t="s">
        <v>207</v>
      </c>
      <c r="C54" s="291" t="s">
        <v>551</v>
      </c>
      <c r="D54" s="292"/>
      <c r="E54" s="296">
        <v>266.66666666666669</v>
      </c>
      <c r="F54" s="320">
        <f>F51/F52</f>
        <v>823.8065217391304</v>
      </c>
      <c r="G54" s="294">
        <f t="shared" si="3"/>
        <v>557.13985507246366</v>
      </c>
      <c r="H54" s="292"/>
    </row>
    <row r="55" spans="1:8" ht="31.5" x14ac:dyDescent="0.25">
      <c r="A55" s="577"/>
      <c r="B55" s="290" t="s">
        <v>229</v>
      </c>
      <c r="C55" s="291" t="s">
        <v>547</v>
      </c>
      <c r="D55" s="292"/>
      <c r="E55" s="296">
        <v>1</v>
      </c>
      <c r="F55" s="292">
        <v>0.53</v>
      </c>
      <c r="G55" s="294">
        <f t="shared" si="3"/>
        <v>-0.47</v>
      </c>
      <c r="H55" s="292"/>
    </row>
    <row r="56" spans="1:8" ht="47.25" x14ac:dyDescent="0.25">
      <c r="A56" s="577" t="s">
        <v>509</v>
      </c>
      <c r="B56" s="290" t="s">
        <v>674</v>
      </c>
      <c r="C56" s="291" t="s">
        <v>541</v>
      </c>
      <c r="D56" s="292"/>
      <c r="E56" s="293">
        <v>1600</v>
      </c>
      <c r="F56" s="292"/>
      <c r="G56" s="294">
        <f t="shared" si="3"/>
        <v>-1600</v>
      </c>
      <c r="H56" s="329" t="s">
        <v>685</v>
      </c>
    </row>
    <row r="57" spans="1:8" x14ac:dyDescent="0.25">
      <c r="A57" s="577"/>
      <c r="B57" s="290" t="s">
        <v>675</v>
      </c>
      <c r="C57" s="291" t="s">
        <v>241</v>
      </c>
      <c r="D57" s="292"/>
      <c r="E57" s="295">
        <v>1</v>
      </c>
      <c r="F57" s="292"/>
      <c r="G57" s="294">
        <f t="shared" si="3"/>
        <v>-1</v>
      </c>
      <c r="H57" s="292"/>
    </row>
    <row r="58" spans="1:8" x14ac:dyDescent="0.25">
      <c r="A58" s="577"/>
      <c r="B58" s="290" t="s">
        <v>675</v>
      </c>
      <c r="C58" s="297" t="s">
        <v>433</v>
      </c>
      <c r="D58" s="292"/>
      <c r="E58" s="303" t="s">
        <v>443</v>
      </c>
      <c r="F58" s="292"/>
      <c r="G58" s="294">
        <f t="shared" si="3"/>
        <v>-2500000</v>
      </c>
      <c r="H58" s="292"/>
    </row>
    <row r="59" spans="1:8" ht="31.5" x14ac:dyDescent="0.25">
      <c r="A59" s="577"/>
      <c r="B59" s="290" t="s">
        <v>207</v>
      </c>
      <c r="C59" s="291" t="s">
        <v>288</v>
      </c>
      <c r="D59" s="292"/>
      <c r="E59" s="296">
        <v>1600</v>
      </c>
      <c r="F59" s="292"/>
      <c r="G59" s="294">
        <f t="shared" si="3"/>
        <v>-1600</v>
      </c>
      <c r="H59" s="292"/>
    </row>
    <row r="60" spans="1:8" ht="31.5" x14ac:dyDescent="0.25">
      <c r="A60" s="577"/>
      <c r="B60" s="290" t="s">
        <v>229</v>
      </c>
      <c r="C60" s="291" t="s">
        <v>547</v>
      </c>
      <c r="D60" s="292"/>
      <c r="E60" s="296">
        <v>1.25</v>
      </c>
      <c r="F60" s="292"/>
      <c r="G60" s="294">
        <f t="shared" si="3"/>
        <v>-1.25</v>
      </c>
      <c r="H60" s="292"/>
    </row>
    <row r="61" spans="1:8" x14ac:dyDescent="0.25">
      <c r="A61" s="576" t="s">
        <v>52</v>
      </c>
      <c r="B61" s="576"/>
      <c r="C61" s="576"/>
      <c r="D61" s="576"/>
      <c r="E61" s="576"/>
      <c r="F61" s="576"/>
      <c r="G61" s="576"/>
      <c r="H61" s="576"/>
    </row>
    <row r="62" spans="1:8" ht="16.5" thickBot="1" x14ac:dyDescent="0.3">
      <c r="A62" s="576" t="s">
        <v>409</v>
      </c>
      <c r="B62" s="576"/>
      <c r="C62" s="576"/>
      <c r="D62" s="576"/>
      <c r="E62" s="576"/>
      <c r="F62" s="576"/>
      <c r="G62" s="576"/>
      <c r="H62" s="576"/>
    </row>
    <row r="63" spans="1:8" ht="409.5" customHeight="1" thickBot="1" x14ac:dyDescent="0.3">
      <c r="A63" s="577" t="s">
        <v>510</v>
      </c>
      <c r="B63" s="290" t="s">
        <v>674</v>
      </c>
      <c r="C63" s="291" t="s">
        <v>541</v>
      </c>
      <c r="D63" s="292"/>
      <c r="E63" s="293">
        <v>8000</v>
      </c>
      <c r="F63" s="292"/>
      <c r="G63" s="294">
        <f t="shared" ref="G63:G67" si="4">F63-E63</f>
        <v>-8000</v>
      </c>
      <c r="H63" s="355" t="s">
        <v>689</v>
      </c>
    </row>
    <row r="64" spans="1:8" ht="35.25" customHeight="1" x14ac:dyDescent="0.25">
      <c r="A64" s="577"/>
      <c r="B64" s="290" t="s">
        <v>675</v>
      </c>
      <c r="C64" s="291" t="s">
        <v>556</v>
      </c>
      <c r="D64" s="292"/>
      <c r="E64" s="295">
        <v>2</v>
      </c>
      <c r="F64" s="292"/>
      <c r="G64" s="294">
        <f t="shared" si="4"/>
        <v>-2</v>
      </c>
      <c r="H64" s="292"/>
    </row>
    <row r="65" spans="1:11" x14ac:dyDescent="0.25">
      <c r="A65" s="577"/>
      <c r="B65" s="290" t="s">
        <v>675</v>
      </c>
      <c r="C65" s="297" t="s">
        <v>433</v>
      </c>
      <c r="D65" s="292"/>
      <c r="E65" s="302">
        <v>1200</v>
      </c>
      <c r="F65" s="292"/>
      <c r="G65" s="294">
        <f t="shared" si="4"/>
        <v>-1200</v>
      </c>
      <c r="H65" s="292"/>
    </row>
    <row r="66" spans="1:11" ht="47.25" x14ac:dyDescent="0.25">
      <c r="A66" s="577"/>
      <c r="B66" s="290" t="s">
        <v>207</v>
      </c>
      <c r="C66" s="291" t="s">
        <v>555</v>
      </c>
      <c r="D66" s="292"/>
      <c r="E66" s="296">
        <v>4000</v>
      </c>
      <c r="F66" s="292"/>
      <c r="G66" s="294">
        <f t="shared" si="4"/>
        <v>-4000</v>
      </c>
      <c r="H66" s="292"/>
    </row>
    <row r="67" spans="1:11" ht="31.5" x14ac:dyDescent="0.25">
      <c r="A67" s="577"/>
      <c r="B67" s="290" t="s">
        <v>229</v>
      </c>
      <c r="C67" s="291" t="s">
        <v>547</v>
      </c>
      <c r="D67" s="292"/>
      <c r="E67" s="296">
        <v>2.4</v>
      </c>
      <c r="F67" s="292"/>
      <c r="G67" s="294">
        <f t="shared" si="4"/>
        <v>-2.4</v>
      </c>
      <c r="H67" s="292"/>
      <c r="K67" s="330"/>
    </row>
    <row r="68" spans="1:11" x14ac:dyDescent="0.25">
      <c r="A68" s="576" t="s">
        <v>55</v>
      </c>
      <c r="B68" s="576"/>
      <c r="C68" s="576"/>
      <c r="D68" s="576"/>
      <c r="E68" s="576"/>
      <c r="F68" s="576"/>
      <c r="G68" s="576"/>
      <c r="H68" s="576"/>
    </row>
    <row r="69" spans="1:11" x14ac:dyDescent="0.25">
      <c r="A69" s="576" t="s">
        <v>410</v>
      </c>
      <c r="B69" s="576"/>
      <c r="C69" s="576"/>
      <c r="D69" s="576"/>
      <c r="E69" s="576"/>
      <c r="F69" s="576"/>
      <c r="G69" s="576"/>
      <c r="H69" s="576"/>
    </row>
    <row r="70" spans="1:11" ht="47.25" x14ac:dyDescent="0.25">
      <c r="A70" s="577" t="s">
        <v>511</v>
      </c>
      <c r="B70" s="290" t="s">
        <v>674</v>
      </c>
      <c r="C70" s="291" t="s">
        <v>541</v>
      </c>
      <c r="D70" s="292"/>
      <c r="E70" s="293">
        <v>40000</v>
      </c>
      <c r="F70" s="292"/>
      <c r="G70" s="294">
        <f t="shared" ref="G70:G73" si="5">F70-E70</f>
        <v>-40000</v>
      </c>
      <c r="H70" s="329" t="s">
        <v>685</v>
      </c>
    </row>
    <row r="71" spans="1:11" ht="51" customHeight="1" x14ac:dyDescent="0.25">
      <c r="A71" s="577"/>
      <c r="B71" s="290" t="s">
        <v>675</v>
      </c>
      <c r="C71" s="291" t="s">
        <v>270</v>
      </c>
      <c r="D71" s="292"/>
      <c r="E71" s="295">
        <v>266</v>
      </c>
      <c r="F71" s="292"/>
      <c r="G71" s="294">
        <f t="shared" si="5"/>
        <v>-266</v>
      </c>
      <c r="H71" s="292"/>
    </row>
    <row r="72" spans="1:11" ht="47.25" x14ac:dyDescent="0.25">
      <c r="A72" s="577"/>
      <c r="B72" s="290" t="s">
        <v>207</v>
      </c>
      <c r="C72" s="291" t="s">
        <v>557</v>
      </c>
      <c r="D72" s="292"/>
      <c r="E72" s="296">
        <v>150.37593984962405</v>
      </c>
      <c r="F72" s="292"/>
      <c r="G72" s="294">
        <f t="shared" si="5"/>
        <v>-150.37593984962405</v>
      </c>
      <c r="H72" s="292"/>
    </row>
    <row r="73" spans="1:11" ht="47.25" x14ac:dyDescent="0.25">
      <c r="A73" s="577"/>
      <c r="B73" s="290" t="s">
        <v>229</v>
      </c>
      <c r="C73" s="291" t="s">
        <v>4</v>
      </c>
      <c r="D73" s="292"/>
      <c r="E73" s="296">
        <v>100</v>
      </c>
      <c r="F73" s="292"/>
      <c r="G73" s="294">
        <f t="shared" si="5"/>
        <v>-100</v>
      </c>
      <c r="H73" s="292"/>
    </row>
    <row r="74" spans="1:11" x14ac:dyDescent="0.25">
      <c r="A74" s="576" t="s">
        <v>58</v>
      </c>
      <c r="B74" s="576"/>
      <c r="C74" s="576"/>
      <c r="D74" s="576"/>
      <c r="E74" s="576"/>
      <c r="F74" s="576"/>
      <c r="G74" s="576"/>
      <c r="H74" s="576"/>
    </row>
    <row r="75" spans="1:11" x14ac:dyDescent="0.25">
      <c r="A75" s="576" t="s">
        <v>411</v>
      </c>
      <c r="B75" s="576"/>
      <c r="C75" s="576"/>
      <c r="D75" s="576"/>
      <c r="E75" s="576"/>
      <c r="F75" s="576"/>
      <c r="G75" s="576"/>
      <c r="H75" s="576"/>
    </row>
    <row r="76" spans="1:11" ht="31.5" x14ac:dyDescent="0.25">
      <c r="A76" s="577" t="s">
        <v>524</v>
      </c>
      <c r="B76" s="290" t="s">
        <v>674</v>
      </c>
      <c r="C76" s="291" t="s">
        <v>541</v>
      </c>
      <c r="D76" s="292"/>
      <c r="E76" s="293">
        <v>30000</v>
      </c>
      <c r="F76" s="321">
        <v>11061</v>
      </c>
      <c r="G76" s="294">
        <f t="shared" ref="G76:G80" si="6">F76-E76</f>
        <v>-18939</v>
      </c>
      <c r="H76" s="329" t="s">
        <v>687</v>
      </c>
    </row>
    <row r="77" spans="1:11" ht="31.5" x14ac:dyDescent="0.25">
      <c r="A77" s="577"/>
      <c r="B77" s="290" t="s">
        <v>675</v>
      </c>
      <c r="C77" s="291" t="s">
        <v>235</v>
      </c>
      <c r="D77" s="292"/>
      <c r="E77" s="295">
        <v>6</v>
      </c>
      <c r="F77" s="292">
        <v>3</v>
      </c>
      <c r="G77" s="294">
        <f t="shared" si="6"/>
        <v>-3</v>
      </c>
      <c r="H77" s="292"/>
    </row>
    <row r="78" spans="1:11" x14ac:dyDescent="0.25">
      <c r="A78" s="577"/>
      <c r="B78" s="290" t="s">
        <v>675</v>
      </c>
      <c r="C78" s="297" t="s">
        <v>433</v>
      </c>
      <c r="D78" s="292"/>
      <c r="E78" s="302" t="s">
        <v>446</v>
      </c>
      <c r="F78" s="327">
        <v>43900</v>
      </c>
      <c r="G78" s="294">
        <f t="shared" si="6"/>
        <v>-186100</v>
      </c>
      <c r="H78" s="292"/>
    </row>
    <row r="79" spans="1:11" ht="47.25" x14ac:dyDescent="0.25">
      <c r="A79" s="577"/>
      <c r="B79" s="290" t="s">
        <v>207</v>
      </c>
      <c r="C79" s="291" t="s">
        <v>559</v>
      </c>
      <c r="D79" s="292"/>
      <c r="E79" s="296">
        <v>5000</v>
      </c>
      <c r="F79" s="292">
        <f>F76/F77</f>
        <v>3687</v>
      </c>
      <c r="G79" s="294">
        <f t="shared" si="6"/>
        <v>-1313</v>
      </c>
      <c r="H79" s="292"/>
    </row>
    <row r="80" spans="1:11" ht="31.5" x14ac:dyDescent="0.25">
      <c r="A80" s="577"/>
      <c r="B80" s="290" t="s">
        <v>229</v>
      </c>
      <c r="C80" s="291" t="s">
        <v>547</v>
      </c>
      <c r="D80" s="292"/>
      <c r="E80" s="296">
        <v>1.2105263157894737</v>
      </c>
      <c r="F80" s="292">
        <v>0.19</v>
      </c>
      <c r="G80" s="294">
        <f t="shared" si="6"/>
        <v>-1.0205263157894737</v>
      </c>
      <c r="H80" s="292"/>
    </row>
    <row r="81" spans="1:8" x14ac:dyDescent="0.25">
      <c r="A81" s="576" t="s">
        <v>61</v>
      </c>
      <c r="B81" s="576"/>
      <c r="C81" s="576"/>
      <c r="D81" s="576"/>
      <c r="E81" s="576"/>
      <c r="F81" s="576"/>
      <c r="G81" s="576"/>
      <c r="H81" s="576"/>
    </row>
    <row r="82" spans="1:8" x14ac:dyDescent="0.25">
      <c r="A82" s="576" t="s">
        <v>405</v>
      </c>
      <c r="B82" s="576"/>
      <c r="C82" s="576"/>
      <c r="D82" s="576"/>
      <c r="E82" s="576"/>
      <c r="F82" s="576"/>
      <c r="G82" s="576"/>
      <c r="H82" s="576"/>
    </row>
    <row r="83" spans="1:8" ht="31.5" x14ac:dyDescent="0.25">
      <c r="A83" s="577" t="s">
        <v>512</v>
      </c>
      <c r="B83" s="290" t="s">
        <v>674</v>
      </c>
      <c r="C83" s="291" t="s">
        <v>541</v>
      </c>
      <c r="D83" s="292"/>
      <c r="E83" s="293">
        <v>100000</v>
      </c>
      <c r="F83" s="322">
        <v>84480.16</v>
      </c>
      <c r="G83" s="294">
        <f t="shared" ref="G83:G90" si="7">F83-E83</f>
        <v>-15519.839999999997</v>
      </c>
      <c r="H83" s="329" t="s">
        <v>687</v>
      </c>
    </row>
    <row r="84" spans="1:8" ht="35.25" customHeight="1" x14ac:dyDescent="0.25">
      <c r="A84" s="577"/>
      <c r="B84" s="290" t="s">
        <v>675</v>
      </c>
      <c r="C84" s="291" t="s">
        <v>269</v>
      </c>
      <c r="D84" s="292"/>
      <c r="E84" s="295">
        <v>1400</v>
      </c>
      <c r="F84" s="323">
        <v>1427</v>
      </c>
      <c r="G84" s="294">
        <f t="shared" si="7"/>
        <v>27</v>
      </c>
      <c r="H84" s="292"/>
    </row>
    <row r="85" spans="1:8" ht="47.25" x14ac:dyDescent="0.25">
      <c r="A85" s="577"/>
      <c r="B85" s="290" t="s">
        <v>207</v>
      </c>
      <c r="C85" s="291" t="s">
        <v>560</v>
      </c>
      <c r="D85" s="292"/>
      <c r="E85" s="296">
        <v>71.428571428571431</v>
      </c>
      <c r="F85" s="324">
        <f>F83/F84</f>
        <v>59.201233356692363</v>
      </c>
      <c r="G85" s="294">
        <f t="shared" si="7"/>
        <v>-12.227338071879068</v>
      </c>
      <c r="H85" s="292"/>
    </row>
    <row r="86" spans="1:8" ht="47.25" x14ac:dyDescent="0.25">
      <c r="A86" s="577"/>
      <c r="B86" s="290" t="s">
        <v>229</v>
      </c>
      <c r="C86" s="291" t="s">
        <v>3</v>
      </c>
      <c r="D86" s="292"/>
      <c r="E86" s="296">
        <v>100</v>
      </c>
      <c r="F86" s="324">
        <v>84</v>
      </c>
      <c r="G86" s="294">
        <f t="shared" si="7"/>
        <v>-16</v>
      </c>
      <c r="H86" s="292"/>
    </row>
    <row r="87" spans="1:8" x14ac:dyDescent="0.25">
      <c r="A87" s="577" t="s">
        <v>412</v>
      </c>
      <c r="B87" s="290" t="s">
        <v>674</v>
      </c>
      <c r="C87" s="291" t="s">
        <v>541</v>
      </c>
      <c r="D87" s="292"/>
      <c r="E87" s="293">
        <v>22000</v>
      </c>
      <c r="F87" s="321">
        <v>21093.91</v>
      </c>
      <c r="G87" s="294">
        <f t="shared" si="7"/>
        <v>-906.09000000000015</v>
      </c>
      <c r="H87" s="292" t="s">
        <v>686</v>
      </c>
    </row>
    <row r="88" spans="1:8" ht="31.5" x14ac:dyDescent="0.25">
      <c r="A88" s="577"/>
      <c r="B88" s="290" t="s">
        <v>675</v>
      </c>
      <c r="C88" s="291" t="s">
        <v>423</v>
      </c>
      <c r="D88" s="292"/>
      <c r="E88" s="295">
        <v>2402</v>
      </c>
      <c r="F88" s="292">
        <v>3254</v>
      </c>
      <c r="G88" s="294">
        <f t="shared" si="7"/>
        <v>852</v>
      </c>
      <c r="H88" s="292"/>
    </row>
    <row r="89" spans="1:8" ht="47.25" x14ac:dyDescent="0.25">
      <c r="A89" s="577"/>
      <c r="B89" s="290" t="s">
        <v>207</v>
      </c>
      <c r="C89" s="291" t="s">
        <v>562</v>
      </c>
      <c r="D89" s="292"/>
      <c r="E89" s="296">
        <v>9.1590341382181517</v>
      </c>
      <c r="F89" s="320">
        <f>F87/F88</f>
        <v>6.4824554394591276</v>
      </c>
      <c r="G89" s="294">
        <f t="shared" si="7"/>
        <v>-2.6765786987590241</v>
      </c>
      <c r="H89" s="292"/>
    </row>
    <row r="90" spans="1:8" ht="47.25" x14ac:dyDescent="0.25">
      <c r="A90" s="577"/>
      <c r="B90" s="290" t="s">
        <v>229</v>
      </c>
      <c r="C90" s="291" t="s">
        <v>424</v>
      </c>
      <c r="D90" s="292"/>
      <c r="E90" s="296">
        <v>100</v>
      </c>
      <c r="F90" s="292">
        <v>100</v>
      </c>
      <c r="G90" s="294">
        <f t="shared" si="7"/>
        <v>0</v>
      </c>
      <c r="H90" s="292"/>
    </row>
    <row r="91" spans="1:8" x14ac:dyDescent="0.25">
      <c r="A91" s="576" t="s">
        <v>62</v>
      </c>
      <c r="B91" s="576"/>
      <c r="C91" s="576"/>
      <c r="D91" s="576"/>
      <c r="E91" s="576"/>
      <c r="F91" s="576"/>
      <c r="G91" s="576"/>
      <c r="H91" s="576"/>
    </row>
    <row r="92" spans="1:8" x14ac:dyDescent="0.25">
      <c r="A92" s="576" t="s">
        <v>414</v>
      </c>
      <c r="B92" s="576"/>
      <c r="C92" s="576"/>
      <c r="D92" s="576"/>
      <c r="E92" s="576"/>
      <c r="F92" s="576"/>
      <c r="G92" s="576"/>
      <c r="H92" s="576"/>
    </row>
    <row r="93" spans="1:8" x14ac:dyDescent="0.25">
      <c r="A93" s="577" t="s">
        <v>513</v>
      </c>
      <c r="B93" s="290" t="s">
        <v>674</v>
      </c>
      <c r="C93" s="291" t="s">
        <v>541</v>
      </c>
      <c r="D93" s="292"/>
      <c r="E93" s="293">
        <v>30000</v>
      </c>
      <c r="F93" s="321">
        <v>29274.06</v>
      </c>
      <c r="G93" s="294">
        <f t="shared" ref="G93:G100" si="8">F93-E93</f>
        <v>-725.93999999999869</v>
      </c>
      <c r="H93" s="292" t="s">
        <v>686</v>
      </c>
    </row>
    <row r="94" spans="1:8" ht="31.5" x14ac:dyDescent="0.25">
      <c r="A94" s="577"/>
      <c r="B94" s="290" t="s">
        <v>675</v>
      </c>
      <c r="C94" s="291" t="s">
        <v>267</v>
      </c>
      <c r="D94" s="292" t="s">
        <v>683</v>
      </c>
      <c r="E94" s="295">
        <v>270</v>
      </c>
      <c r="F94" s="292">
        <v>1</v>
      </c>
      <c r="G94" s="294">
        <f t="shared" si="8"/>
        <v>-269</v>
      </c>
      <c r="H94" s="292"/>
    </row>
    <row r="95" spans="1:8" ht="47.25" x14ac:dyDescent="0.25">
      <c r="A95" s="577"/>
      <c r="B95" s="290" t="s">
        <v>207</v>
      </c>
      <c r="C95" s="291" t="s">
        <v>564</v>
      </c>
      <c r="D95" s="292"/>
      <c r="E95" s="296">
        <v>111.11111111111111</v>
      </c>
      <c r="F95" s="292">
        <f>F93/F94</f>
        <v>29274.06</v>
      </c>
      <c r="G95" s="294">
        <f t="shared" si="8"/>
        <v>29162.948888888892</v>
      </c>
      <c r="H95" s="292"/>
    </row>
    <row r="96" spans="1:8" ht="47.25" x14ac:dyDescent="0.25">
      <c r="A96" s="577"/>
      <c r="B96" s="290" t="s">
        <v>229</v>
      </c>
      <c r="C96" s="291" t="s">
        <v>0</v>
      </c>
      <c r="D96" s="292"/>
      <c r="E96" s="296">
        <v>100</v>
      </c>
      <c r="F96" s="292">
        <v>100</v>
      </c>
      <c r="G96" s="294">
        <f t="shared" si="8"/>
        <v>0</v>
      </c>
      <c r="H96" s="292"/>
    </row>
    <row r="97" spans="1:8" x14ac:dyDescent="0.25">
      <c r="A97" s="577" t="s">
        <v>678</v>
      </c>
      <c r="B97" s="290" t="s">
        <v>674</v>
      </c>
      <c r="C97" s="291" t="s">
        <v>541</v>
      </c>
      <c r="D97" s="292"/>
      <c r="E97" s="293">
        <v>60084</v>
      </c>
      <c r="F97" s="321">
        <v>59868</v>
      </c>
      <c r="G97" s="294">
        <f t="shared" si="8"/>
        <v>-216</v>
      </c>
      <c r="H97" s="292" t="s">
        <v>686</v>
      </c>
    </row>
    <row r="98" spans="1:8" ht="31.5" x14ac:dyDescent="0.25">
      <c r="A98" s="577"/>
      <c r="B98" s="290" t="s">
        <v>675</v>
      </c>
      <c r="C98" s="291" t="s">
        <v>273</v>
      </c>
      <c r="D98" s="292"/>
      <c r="E98" s="295">
        <v>5601</v>
      </c>
      <c r="F98" s="292">
        <v>118</v>
      </c>
      <c r="G98" s="294">
        <f t="shared" si="8"/>
        <v>-5483</v>
      </c>
      <c r="H98" s="292"/>
    </row>
    <row r="99" spans="1:8" ht="47.25" x14ac:dyDescent="0.25">
      <c r="A99" s="577"/>
      <c r="B99" s="290" t="s">
        <v>207</v>
      </c>
      <c r="C99" s="291" t="s">
        <v>566</v>
      </c>
      <c r="D99" s="292"/>
      <c r="E99" s="296">
        <v>10.727370112479914</v>
      </c>
      <c r="F99" s="320">
        <f>F97/F98</f>
        <v>507.35593220338984</v>
      </c>
      <c r="G99" s="294">
        <f t="shared" si="8"/>
        <v>496.62856209090995</v>
      </c>
      <c r="H99" s="292"/>
    </row>
    <row r="100" spans="1:8" ht="47.25" x14ac:dyDescent="0.25">
      <c r="A100" s="577"/>
      <c r="B100" s="290" t="s">
        <v>229</v>
      </c>
      <c r="C100" s="291" t="s">
        <v>420</v>
      </c>
      <c r="D100" s="292"/>
      <c r="E100" s="296">
        <v>100</v>
      </c>
      <c r="F100" s="292">
        <v>100</v>
      </c>
      <c r="G100" s="294">
        <f t="shared" si="8"/>
        <v>0</v>
      </c>
      <c r="H100" s="292"/>
    </row>
    <row r="101" spans="1:8" x14ac:dyDescent="0.25">
      <c r="A101" s="576" t="s">
        <v>138</v>
      </c>
      <c r="B101" s="576"/>
      <c r="C101" s="576"/>
      <c r="D101" s="576"/>
      <c r="E101" s="576"/>
      <c r="F101" s="576"/>
      <c r="G101" s="576"/>
      <c r="H101" s="576"/>
    </row>
    <row r="102" spans="1:8" x14ac:dyDescent="0.25">
      <c r="A102" s="576" t="s">
        <v>464</v>
      </c>
      <c r="B102" s="576"/>
      <c r="C102" s="576"/>
      <c r="D102" s="576"/>
      <c r="E102" s="576"/>
      <c r="F102" s="576"/>
      <c r="G102" s="576"/>
      <c r="H102" s="576"/>
    </row>
    <row r="103" spans="1:8" x14ac:dyDescent="0.25">
      <c r="A103" s="577" t="s">
        <v>514</v>
      </c>
      <c r="B103" s="290" t="s">
        <v>674</v>
      </c>
      <c r="C103" s="291" t="s">
        <v>541</v>
      </c>
      <c r="D103" s="292"/>
      <c r="E103" s="293">
        <v>10000</v>
      </c>
      <c r="F103" s="321">
        <v>8921.5400000000009</v>
      </c>
      <c r="G103" s="294">
        <f t="shared" ref="G103:G138" si="9">F103-E103</f>
        <v>-1078.4599999999991</v>
      </c>
      <c r="H103" s="292" t="s">
        <v>686</v>
      </c>
    </row>
    <row r="104" spans="1:8" ht="47.25" x14ac:dyDescent="0.25">
      <c r="A104" s="577"/>
      <c r="B104" s="290" t="s">
        <v>675</v>
      </c>
      <c r="C104" s="291" t="s">
        <v>254</v>
      </c>
      <c r="D104" s="292"/>
      <c r="E104" s="295">
        <v>3</v>
      </c>
      <c r="F104" s="292">
        <v>3</v>
      </c>
      <c r="G104" s="294">
        <f t="shared" si="9"/>
        <v>0</v>
      </c>
      <c r="H104" s="292"/>
    </row>
    <row r="105" spans="1:8" x14ac:dyDescent="0.25">
      <c r="A105" s="577"/>
      <c r="B105" s="290" t="s">
        <v>675</v>
      </c>
      <c r="C105" s="297" t="s">
        <v>433</v>
      </c>
      <c r="D105" s="292"/>
      <c r="E105" s="302" t="s">
        <v>450</v>
      </c>
      <c r="F105" s="328">
        <v>1134445</v>
      </c>
      <c r="G105" s="294">
        <f t="shared" si="9"/>
        <v>1122445</v>
      </c>
      <c r="H105" s="292"/>
    </row>
    <row r="106" spans="1:8" ht="47.25" x14ac:dyDescent="0.25">
      <c r="A106" s="577"/>
      <c r="B106" s="290" t="s">
        <v>207</v>
      </c>
      <c r="C106" s="291" t="s">
        <v>568</v>
      </c>
      <c r="D106" s="292"/>
      <c r="E106" s="296">
        <v>3333.3333333333335</v>
      </c>
      <c r="F106" s="320">
        <f>F103/F104</f>
        <v>2973.8466666666668</v>
      </c>
      <c r="G106" s="294">
        <f t="shared" si="9"/>
        <v>-359.48666666666668</v>
      </c>
      <c r="H106" s="292"/>
    </row>
    <row r="107" spans="1:8" ht="31.5" x14ac:dyDescent="0.25">
      <c r="A107" s="577"/>
      <c r="B107" s="290" t="s">
        <v>229</v>
      </c>
      <c r="C107" s="291" t="s">
        <v>547</v>
      </c>
      <c r="D107" s="292"/>
      <c r="E107" s="296">
        <v>1.3333333333333333</v>
      </c>
      <c r="F107" s="292">
        <v>94.54</v>
      </c>
      <c r="G107" s="294">
        <f t="shared" si="9"/>
        <v>93.206666666666678</v>
      </c>
      <c r="H107" s="292"/>
    </row>
    <row r="108" spans="1:8" ht="47.25" x14ac:dyDescent="0.25">
      <c r="A108" s="577" t="s">
        <v>465</v>
      </c>
      <c r="B108" s="290" t="s">
        <v>674</v>
      </c>
      <c r="C108" s="291" t="s">
        <v>541</v>
      </c>
      <c r="D108" s="292"/>
      <c r="E108" s="293">
        <v>9000</v>
      </c>
      <c r="F108" s="292"/>
      <c r="G108" s="332">
        <f t="shared" si="9"/>
        <v>-9000</v>
      </c>
      <c r="H108" s="329" t="s">
        <v>685</v>
      </c>
    </row>
    <row r="109" spans="1:8" x14ac:dyDescent="0.25">
      <c r="A109" s="577"/>
      <c r="B109" s="290" t="s">
        <v>675</v>
      </c>
      <c r="C109" s="291" t="s">
        <v>259</v>
      </c>
      <c r="D109" s="292"/>
      <c r="E109" s="295">
        <v>1</v>
      </c>
      <c r="F109" s="292"/>
      <c r="G109" s="294">
        <f t="shared" si="9"/>
        <v>-1</v>
      </c>
      <c r="H109" s="292"/>
    </row>
    <row r="110" spans="1:8" x14ac:dyDescent="0.25">
      <c r="A110" s="577"/>
      <c r="B110" s="290" t="s">
        <v>675</v>
      </c>
      <c r="C110" s="291" t="s">
        <v>461</v>
      </c>
      <c r="D110" s="292"/>
      <c r="E110" s="295">
        <v>10</v>
      </c>
      <c r="F110" s="292"/>
      <c r="G110" s="294">
        <f t="shared" si="9"/>
        <v>-10</v>
      </c>
      <c r="H110" s="292"/>
    </row>
    <row r="111" spans="1:8" ht="31.5" x14ac:dyDescent="0.25">
      <c r="A111" s="577"/>
      <c r="B111" s="290" t="s">
        <v>207</v>
      </c>
      <c r="C111" s="291" t="s">
        <v>571</v>
      </c>
      <c r="D111" s="292"/>
      <c r="E111" s="296">
        <v>3000</v>
      </c>
      <c r="F111" s="292"/>
      <c r="G111" s="294">
        <f t="shared" si="9"/>
        <v>-3000</v>
      </c>
      <c r="H111" s="292"/>
    </row>
    <row r="112" spans="1:8" ht="31.5" x14ac:dyDescent="0.25">
      <c r="A112" s="577"/>
      <c r="B112" s="290" t="s">
        <v>207</v>
      </c>
      <c r="C112" s="291" t="s">
        <v>290</v>
      </c>
      <c r="D112" s="292"/>
      <c r="E112" s="296">
        <v>600</v>
      </c>
      <c r="F112" s="292"/>
      <c r="G112" s="294">
        <f t="shared" si="9"/>
        <v>-600</v>
      </c>
      <c r="H112" s="292"/>
    </row>
    <row r="113" spans="1:8" ht="47.25" x14ac:dyDescent="0.25">
      <c r="A113" s="577"/>
      <c r="B113" s="290" t="s">
        <v>229</v>
      </c>
      <c r="C113" s="291" t="s">
        <v>291</v>
      </c>
      <c r="D113" s="292"/>
      <c r="E113" s="296">
        <v>100</v>
      </c>
      <c r="F113" s="292"/>
      <c r="G113" s="294">
        <f t="shared" si="9"/>
        <v>-100</v>
      </c>
      <c r="H113" s="292"/>
    </row>
    <row r="114" spans="1:8" ht="47.25" x14ac:dyDescent="0.25">
      <c r="A114" s="577"/>
      <c r="B114" s="290" t="s">
        <v>229</v>
      </c>
      <c r="C114" s="291" t="s">
        <v>460</v>
      </c>
      <c r="D114" s="292"/>
      <c r="E114" s="296">
        <v>100</v>
      </c>
      <c r="F114" s="292"/>
      <c r="G114" s="294">
        <f t="shared" si="9"/>
        <v>-100</v>
      </c>
      <c r="H114" s="292"/>
    </row>
    <row r="115" spans="1:8" ht="47.25" x14ac:dyDescent="0.25">
      <c r="A115" s="577" t="s">
        <v>466</v>
      </c>
      <c r="B115" s="290" t="s">
        <v>674</v>
      </c>
      <c r="C115" s="291" t="s">
        <v>541</v>
      </c>
      <c r="D115" s="292"/>
      <c r="E115" s="333">
        <v>500</v>
      </c>
      <c r="F115" s="292"/>
      <c r="G115" s="332">
        <f t="shared" si="9"/>
        <v>-500</v>
      </c>
      <c r="H115" s="329" t="s">
        <v>685</v>
      </c>
    </row>
    <row r="116" spans="1:8" x14ac:dyDescent="0.25">
      <c r="A116" s="577"/>
      <c r="B116" s="290" t="s">
        <v>675</v>
      </c>
      <c r="C116" s="291" t="s">
        <v>236</v>
      </c>
      <c r="D116" s="292"/>
      <c r="E116" s="295">
        <v>1</v>
      </c>
      <c r="F116" s="292"/>
      <c r="G116" s="332">
        <f t="shared" si="9"/>
        <v>-1</v>
      </c>
      <c r="H116" s="292"/>
    </row>
    <row r="117" spans="1:8" ht="31.5" x14ac:dyDescent="0.25">
      <c r="A117" s="577"/>
      <c r="B117" s="290" t="s">
        <v>207</v>
      </c>
      <c r="C117" s="291" t="s">
        <v>284</v>
      </c>
      <c r="D117" s="292"/>
      <c r="E117" s="334">
        <v>500</v>
      </c>
      <c r="F117" s="292"/>
      <c r="G117" s="332">
        <f t="shared" si="9"/>
        <v>-500</v>
      </c>
      <c r="H117" s="292"/>
    </row>
    <row r="118" spans="1:8" ht="47.25" x14ac:dyDescent="0.25">
      <c r="A118" s="577"/>
      <c r="B118" s="290" t="s">
        <v>229</v>
      </c>
      <c r="C118" s="291" t="s">
        <v>285</v>
      </c>
      <c r="D118" s="292"/>
      <c r="E118" s="334">
        <v>100</v>
      </c>
      <c r="F118" s="292"/>
      <c r="G118" s="332">
        <f t="shared" si="9"/>
        <v>-100</v>
      </c>
      <c r="H118" s="292"/>
    </row>
    <row r="119" spans="1:8" ht="47.25" x14ac:dyDescent="0.25">
      <c r="A119" s="577" t="s">
        <v>467</v>
      </c>
      <c r="B119" s="290" t="s">
        <v>674</v>
      </c>
      <c r="C119" s="291" t="s">
        <v>541</v>
      </c>
      <c r="D119" s="292"/>
      <c r="E119" s="333">
        <v>4000</v>
      </c>
      <c r="F119" s="292"/>
      <c r="G119" s="332">
        <f t="shared" si="9"/>
        <v>-4000</v>
      </c>
      <c r="H119" s="329" t="s">
        <v>685</v>
      </c>
    </row>
    <row r="120" spans="1:8" x14ac:dyDescent="0.25">
      <c r="A120" s="577"/>
      <c r="B120" s="290" t="s">
        <v>675</v>
      </c>
      <c r="C120" s="291" t="s">
        <v>237</v>
      </c>
      <c r="D120" s="292"/>
      <c r="E120" s="295">
        <v>1</v>
      </c>
      <c r="F120" s="292"/>
      <c r="G120" s="331">
        <f t="shared" si="9"/>
        <v>-1</v>
      </c>
      <c r="H120" s="292"/>
    </row>
    <row r="121" spans="1:8" ht="31.5" x14ac:dyDescent="0.25">
      <c r="A121" s="577"/>
      <c r="B121" s="290" t="s">
        <v>207</v>
      </c>
      <c r="C121" s="291" t="s">
        <v>574</v>
      </c>
      <c r="D121" s="292"/>
      <c r="E121" s="296">
        <v>4000</v>
      </c>
      <c r="F121" s="292"/>
      <c r="G121" s="331">
        <f t="shared" si="9"/>
        <v>-4000</v>
      </c>
      <c r="H121" s="329"/>
    </row>
    <row r="122" spans="1:8" ht="47.25" x14ac:dyDescent="0.25">
      <c r="A122" s="577"/>
      <c r="B122" s="290" t="s">
        <v>229</v>
      </c>
      <c r="C122" s="291" t="s">
        <v>285</v>
      </c>
      <c r="D122" s="292"/>
      <c r="E122" s="296">
        <v>100</v>
      </c>
      <c r="F122" s="292"/>
      <c r="G122" s="331">
        <f t="shared" si="9"/>
        <v>-100</v>
      </c>
      <c r="H122" s="292"/>
    </row>
    <row r="123" spans="1:8" x14ac:dyDescent="0.25">
      <c r="A123" s="576" t="s">
        <v>468</v>
      </c>
      <c r="B123" s="576"/>
      <c r="C123" s="576"/>
      <c r="D123" s="576"/>
      <c r="E123" s="576"/>
      <c r="F123" s="576"/>
      <c r="G123" s="576"/>
      <c r="H123" s="576"/>
    </row>
    <row r="124" spans="1:8" ht="31.5" x14ac:dyDescent="0.25">
      <c r="A124" s="577" t="s">
        <v>525</v>
      </c>
      <c r="B124" s="290" t="s">
        <v>674</v>
      </c>
      <c r="C124" s="291" t="s">
        <v>541</v>
      </c>
      <c r="D124" s="292"/>
      <c r="E124" s="333">
        <v>59000</v>
      </c>
      <c r="F124" s="339">
        <v>29136.79</v>
      </c>
      <c r="G124" s="332">
        <f t="shared" si="9"/>
        <v>-29863.21</v>
      </c>
      <c r="H124" s="329" t="s">
        <v>687</v>
      </c>
    </row>
    <row r="125" spans="1:8" ht="31.5" x14ac:dyDescent="0.25">
      <c r="A125" s="577"/>
      <c r="B125" s="290" t="s">
        <v>675</v>
      </c>
      <c r="C125" s="291" t="s">
        <v>576</v>
      </c>
      <c r="D125" s="292"/>
      <c r="E125" s="326">
        <v>4</v>
      </c>
      <c r="F125" s="325">
        <v>7</v>
      </c>
      <c r="G125" s="332">
        <f t="shared" si="9"/>
        <v>3</v>
      </c>
      <c r="H125" s="292"/>
    </row>
    <row r="126" spans="1:8" x14ac:dyDescent="0.25">
      <c r="A126" s="577"/>
      <c r="B126" s="290" t="s">
        <v>675</v>
      </c>
      <c r="C126" s="299" t="s">
        <v>433</v>
      </c>
      <c r="D126" s="292"/>
      <c r="E126" s="340" t="s">
        <v>453</v>
      </c>
      <c r="F126" s="341">
        <v>1232000</v>
      </c>
      <c r="G126" s="332">
        <f t="shared" si="9"/>
        <v>-4768000</v>
      </c>
      <c r="H126" s="292"/>
    </row>
    <row r="127" spans="1:8" ht="63" x14ac:dyDescent="0.25">
      <c r="A127" s="577"/>
      <c r="B127" s="290" t="s">
        <v>207</v>
      </c>
      <c r="C127" s="291" t="s">
        <v>275</v>
      </c>
      <c r="D127" s="292"/>
      <c r="E127" s="334">
        <v>14750</v>
      </c>
      <c r="F127" s="342">
        <f>F124/F125</f>
        <v>4162.3985714285718</v>
      </c>
      <c r="G127" s="332">
        <f t="shared" si="9"/>
        <v>-10587.601428571428</v>
      </c>
      <c r="H127" s="292"/>
    </row>
    <row r="128" spans="1:8" ht="31.5" x14ac:dyDescent="0.25">
      <c r="A128" s="577"/>
      <c r="B128" s="290" t="s">
        <v>229</v>
      </c>
      <c r="C128" s="291" t="s">
        <v>547</v>
      </c>
      <c r="D128" s="292"/>
      <c r="E128" s="334">
        <v>1.3333333333333333</v>
      </c>
      <c r="F128" s="325">
        <v>0.2</v>
      </c>
      <c r="G128" s="332">
        <f t="shared" si="9"/>
        <v>-1.1333333333333333</v>
      </c>
      <c r="H128" s="292"/>
    </row>
    <row r="129" spans="1:8" x14ac:dyDescent="0.25">
      <c r="A129" s="577" t="s">
        <v>469</v>
      </c>
      <c r="B129" s="290" t="s">
        <v>674</v>
      </c>
      <c r="C129" s="291" t="s">
        <v>541</v>
      </c>
      <c r="D129" s="292"/>
      <c r="E129" s="293">
        <v>6000</v>
      </c>
      <c r="F129" s="321">
        <v>6000</v>
      </c>
      <c r="G129" s="294">
        <f t="shared" si="9"/>
        <v>0</v>
      </c>
      <c r="H129" s="292" t="s">
        <v>686</v>
      </c>
    </row>
    <row r="130" spans="1:8" ht="31.5" x14ac:dyDescent="0.25">
      <c r="A130" s="577"/>
      <c r="B130" s="290" t="s">
        <v>675</v>
      </c>
      <c r="C130" s="297" t="s">
        <v>459</v>
      </c>
      <c r="D130" s="292"/>
      <c r="E130" s="343">
        <v>5</v>
      </c>
      <c r="F130" s="336">
        <v>1</v>
      </c>
      <c r="G130" s="331">
        <f t="shared" si="9"/>
        <v>-4</v>
      </c>
      <c r="H130" s="292"/>
    </row>
    <row r="131" spans="1:8" x14ac:dyDescent="0.25">
      <c r="A131" s="577"/>
      <c r="B131" s="290" t="s">
        <v>675</v>
      </c>
      <c r="C131" s="297" t="s">
        <v>433</v>
      </c>
      <c r="D131" s="292"/>
      <c r="E131" s="344">
        <v>3600</v>
      </c>
      <c r="F131" s="337">
        <v>1413</v>
      </c>
      <c r="G131" s="331">
        <f t="shared" si="9"/>
        <v>-2187</v>
      </c>
      <c r="H131" s="292"/>
    </row>
    <row r="132" spans="1:8" ht="47.25" x14ac:dyDescent="0.25">
      <c r="A132" s="577"/>
      <c r="B132" s="290" t="s">
        <v>207</v>
      </c>
      <c r="C132" s="297" t="s">
        <v>578</v>
      </c>
      <c r="D132" s="292"/>
      <c r="E132" s="344">
        <v>1200</v>
      </c>
      <c r="F132" s="336">
        <f>F129/F130</f>
        <v>6000</v>
      </c>
      <c r="G132" s="331">
        <f t="shared" si="9"/>
        <v>4800</v>
      </c>
      <c r="H132" s="292"/>
    </row>
    <row r="133" spans="1:8" ht="31.5" x14ac:dyDescent="0.25">
      <c r="A133" s="577"/>
      <c r="B133" s="290" t="s">
        <v>229</v>
      </c>
      <c r="C133" s="297" t="s">
        <v>547</v>
      </c>
      <c r="D133" s="292"/>
      <c r="E133" s="345">
        <v>1.2</v>
      </c>
      <c r="F133" s="336">
        <v>0.39</v>
      </c>
      <c r="G133" s="331">
        <f t="shared" si="9"/>
        <v>-0.80999999999999994</v>
      </c>
      <c r="H133" s="292"/>
    </row>
    <row r="134" spans="1:8" x14ac:dyDescent="0.25">
      <c r="A134" s="576" t="s">
        <v>470</v>
      </c>
      <c r="B134" s="576"/>
      <c r="C134" s="576"/>
      <c r="D134" s="576"/>
      <c r="E134" s="576"/>
      <c r="F134" s="576"/>
      <c r="G134" s="576"/>
      <c r="H134" s="576"/>
    </row>
    <row r="135" spans="1:8" x14ac:dyDescent="0.25">
      <c r="A135" s="577" t="s">
        <v>515</v>
      </c>
      <c r="B135" s="290" t="s">
        <v>674</v>
      </c>
      <c r="C135" s="291" t="s">
        <v>541</v>
      </c>
      <c r="D135" s="292"/>
      <c r="E135" s="333">
        <v>68000</v>
      </c>
      <c r="F135" s="346">
        <v>64166.41</v>
      </c>
      <c r="G135" s="347">
        <f t="shared" si="9"/>
        <v>-3833.5899999999965</v>
      </c>
      <c r="H135" s="292" t="s">
        <v>686</v>
      </c>
    </row>
    <row r="136" spans="1:8" ht="31.5" x14ac:dyDescent="0.25">
      <c r="A136" s="577"/>
      <c r="B136" s="290" t="s">
        <v>675</v>
      </c>
      <c r="C136" s="291" t="s">
        <v>581</v>
      </c>
      <c r="D136" s="292"/>
      <c r="E136" s="326">
        <v>42</v>
      </c>
      <c r="F136" s="348">
        <v>35</v>
      </c>
      <c r="G136" s="347">
        <f t="shared" si="9"/>
        <v>-7</v>
      </c>
      <c r="H136" s="292"/>
    </row>
    <row r="137" spans="1:8" ht="63" x14ac:dyDescent="0.25">
      <c r="A137" s="577"/>
      <c r="B137" s="290" t="s">
        <v>207</v>
      </c>
      <c r="C137" s="291" t="s">
        <v>279</v>
      </c>
      <c r="D137" s="292"/>
      <c r="E137" s="334">
        <v>1619.047619047619</v>
      </c>
      <c r="F137" s="349">
        <f>F135/F136</f>
        <v>1833.326</v>
      </c>
      <c r="G137" s="347">
        <f t="shared" si="9"/>
        <v>214.27838095238099</v>
      </c>
      <c r="H137" s="292"/>
    </row>
    <row r="138" spans="1:8" ht="78.75" x14ac:dyDescent="0.25">
      <c r="A138" s="577"/>
      <c r="B138" s="290" t="s">
        <v>229</v>
      </c>
      <c r="C138" s="291" t="s">
        <v>280</v>
      </c>
      <c r="D138" s="292"/>
      <c r="E138" s="334">
        <v>100</v>
      </c>
      <c r="F138" s="349">
        <v>94</v>
      </c>
      <c r="G138" s="346">
        <f t="shared" si="9"/>
        <v>-6</v>
      </c>
      <c r="H138" s="292"/>
    </row>
    <row r="139" spans="1:8" x14ac:dyDescent="0.25">
      <c r="A139" s="576" t="s">
        <v>141</v>
      </c>
      <c r="B139" s="576"/>
      <c r="C139" s="576"/>
      <c r="D139" s="576"/>
      <c r="E139" s="576"/>
      <c r="F139" s="576"/>
      <c r="G139" s="576"/>
      <c r="H139" s="576"/>
    </row>
    <row r="140" spans="1:8" x14ac:dyDescent="0.25">
      <c r="A140" s="576" t="s">
        <v>471</v>
      </c>
      <c r="B140" s="576"/>
      <c r="C140" s="576"/>
      <c r="D140" s="576"/>
      <c r="E140" s="576"/>
      <c r="F140" s="576"/>
      <c r="G140" s="576"/>
      <c r="H140" s="576"/>
    </row>
    <row r="141" spans="1:8" x14ac:dyDescent="0.25">
      <c r="A141" s="577" t="s">
        <v>516</v>
      </c>
      <c r="B141" s="290" t="s">
        <v>674</v>
      </c>
      <c r="C141" s="291" t="s">
        <v>541</v>
      </c>
      <c r="D141" s="292"/>
      <c r="E141" s="333">
        <v>22000</v>
      </c>
      <c r="F141" s="339">
        <v>15156</v>
      </c>
      <c r="G141" s="332">
        <f t="shared" ref="G141:G204" si="10">F141-E141</f>
        <v>-6844</v>
      </c>
      <c r="H141" s="292" t="s">
        <v>686</v>
      </c>
    </row>
    <row r="142" spans="1:8" x14ac:dyDescent="0.25">
      <c r="A142" s="577"/>
      <c r="B142" s="290" t="s">
        <v>675</v>
      </c>
      <c r="C142" s="291" t="s">
        <v>234</v>
      </c>
      <c r="D142" s="292"/>
      <c r="E142" s="326">
        <v>3</v>
      </c>
      <c r="F142" s="325">
        <v>4</v>
      </c>
      <c r="G142" s="332">
        <f t="shared" si="10"/>
        <v>1</v>
      </c>
      <c r="H142" s="292"/>
    </row>
    <row r="143" spans="1:8" x14ac:dyDescent="0.25">
      <c r="A143" s="577"/>
      <c r="B143" s="290" t="s">
        <v>675</v>
      </c>
      <c r="C143" s="304" t="s">
        <v>433</v>
      </c>
      <c r="D143" s="292"/>
      <c r="E143" s="340">
        <v>4200000</v>
      </c>
      <c r="F143" s="341">
        <v>110000</v>
      </c>
      <c r="G143" s="332">
        <f t="shared" si="10"/>
        <v>-4090000</v>
      </c>
      <c r="H143" s="292"/>
    </row>
    <row r="144" spans="1:8" ht="47.25" x14ac:dyDescent="0.25">
      <c r="A144" s="577"/>
      <c r="B144" s="290" t="s">
        <v>207</v>
      </c>
      <c r="C144" s="291" t="s">
        <v>276</v>
      </c>
      <c r="D144" s="292"/>
      <c r="E144" s="334">
        <v>7333.333333333333</v>
      </c>
      <c r="F144" s="325">
        <f>F141/F142</f>
        <v>3789</v>
      </c>
      <c r="G144" s="332">
        <f t="shared" si="10"/>
        <v>-3544.333333333333</v>
      </c>
      <c r="H144" s="292"/>
    </row>
    <row r="145" spans="1:8" ht="31.5" x14ac:dyDescent="0.25">
      <c r="A145" s="577"/>
      <c r="B145" s="290" t="s">
        <v>229</v>
      </c>
      <c r="C145" s="291" t="s">
        <v>547</v>
      </c>
      <c r="D145" s="292"/>
      <c r="E145" s="334">
        <v>1.2</v>
      </c>
      <c r="F145" s="325">
        <v>0.03</v>
      </c>
      <c r="G145" s="332">
        <f t="shared" si="10"/>
        <v>-1.17</v>
      </c>
      <c r="H145" s="292"/>
    </row>
    <row r="146" spans="1:8" ht="47.25" x14ac:dyDescent="0.25">
      <c r="A146" s="577" t="s">
        <v>472</v>
      </c>
      <c r="B146" s="290" t="s">
        <v>674</v>
      </c>
      <c r="C146" s="291" t="s">
        <v>541</v>
      </c>
      <c r="D146" s="292"/>
      <c r="E146" s="350">
        <v>2000</v>
      </c>
      <c r="F146" s="336"/>
      <c r="G146" s="331">
        <f t="shared" si="10"/>
        <v>-2000</v>
      </c>
      <c r="H146" s="329" t="s">
        <v>685</v>
      </c>
    </row>
    <row r="147" spans="1:8" ht="31.5" x14ac:dyDescent="0.25">
      <c r="A147" s="577"/>
      <c r="B147" s="290" t="s">
        <v>675</v>
      </c>
      <c r="C147" s="291" t="s">
        <v>238</v>
      </c>
      <c r="D147" s="292"/>
      <c r="E147" s="351">
        <v>4</v>
      </c>
      <c r="F147" s="336"/>
      <c r="G147" s="331">
        <f t="shared" si="10"/>
        <v>-4</v>
      </c>
      <c r="H147" s="292"/>
    </row>
    <row r="148" spans="1:8" x14ac:dyDescent="0.25">
      <c r="A148" s="577"/>
      <c r="B148" s="290" t="s">
        <v>675</v>
      </c>
      <c r="C148" s="297" t="s">
        <v>433</v>
      </c>
      <c r="D148" s="292"/>
      <c r="E148" s="352" t="s">
        <v>457</v>
      </c>
      <c r="F148" s="336"/>
      <c r="G148" s="331">
        <f t="shared" si="10"/>
        <v>-30000</v>
      </c>
      <c r="H148" s="292"/>
    </row>
    <row r="149" spans="1:8" ht="47.25" x14ac:dyDescent="0.25">
      <c r="A149" s="577"/>
      <c r="B149" s="290" t="s">
        <v>207</v>
      </c>
      <c r="C149" s="291" t="s">
        <v>584</v>
      </c>
      <c r="D149" s="292"/>
      <c r="E149" s="353">
        <v>500</v>
      </c>
      <c r="F149" s="336"/>
      <c r="G149" s="331">
        <f t="shared" si="10"/>
        <v>-500</v>
      </c>
      <c r="H149" s="292"/>
    </row>
    <row r="150" spans="1:8" ht="31.5" x14ac:dyDescent="0.25">
      <c r="A150" s="577"/>
      <c r="B150" s="290" t="s">
        <v>229</v>
      </c>
      <c r="C150" s="291" t="s">
        <v>547</v>
      </c>
      <c r="D150" s="292"/>
      <c r="E150" s="353">
        <v>1.7647058823529411</v>
      </c>
      <c r="F150" s="336"/>
      <c r="G150" s="331">
        <f t="shared" si="10"/>
        <v>-1.7647058823529411</v>
      </c>
      <c r="H150" s="292"/>
    </row>
    <row r="151" spans="1:8" x14ac:dyDescent="0.25">
      <c r="A151" s="577" t="s">
        <v>585</v>
      </c>
      <c r="B151" s="290" t="s">
        <v>674</v>
      </c>
      <c r="C151" s="291" t="s">
        <v>541</v>
      </c>
      <c r="D151" s="292"/>
      <c r="E151" s="333">
        <v>31200</v>
      </c>
      <c r="F151" s="339">
        <v>31178.19</v>
      </c>
      <c r="G151" s="332">
        <f t="shared" si="10"/>
        <v>-21.81000000000131</v>
      </c>
      <c r="H151" s="292" t="s">
        <v>686</v>
      </c>
    </row>
    <row r="152" spans="1:8" x14ac:dyDescent="0.25">
      <c r="A152" s="577"/>
      <c r="B152" s="290" t="s">
        <v>675</v>
      </c>
      <c r="C152" s="291" t="s">
        <v>242</v>
      </c>
      <c r="D152" s="292"/>
      <c r="E152" s="326">
        <v>1</v>
      </c>
      <c r="F152" s="325">
        <v>1</v>
      </c>
      <c r="G152" s="332">
        <f t="shared" si="10"/>
        <v>0</v>
      </c>
      <c r="H152" s="292"/>
    </row>
    <row r="153" spans="1:8" ht="31.5" x14ac:dyDescent="0.25">
      <c r="A153" s="577"/>
      <c r="B153" s="290" t="s">
        <v>207</v>
      </c>
      <c r="C153" s="291" t="s">
        <v>586</v>
      </c>
      <c r="D153" s="292"/>
      <c r="E153" s="334">
        <v>31200</v>
      </c>
      <c r="F153" s="325">
        <f>F151/F152</f>
        <v>31178.19</v>
      </c>
      <c r="G153" s="332">
        <f t="shared" si="10"/>
        <v>-21.81000000000131</v>
      </c>
      <c r="H153" s="292"/>
    </row>
    <row r="154" spans="1:8" x14ac:dyDescent="0.25">
      <c r="A154" s="577"/>
      <c r="B154" s="290" t="s">
        <v>229</v>
      </c>
      <c r="C154" s="291" t="s">
        <v>292</v>
      </c>
      <c r="D154" s="292"/>
      <c r="E154" s="334">
        <v>100</v>
      </c>
      <c r="F154" s="342">
        <v>100</v>
      </c>
      <c r="G154" s="332">
        <f t="shared" si="10"/>
        <v>0</v>
      </c>
      <c r="H154" s="292"/>
    </row>
    <row r="155" spans="1:8" ht="31.5" x14ac:dyDescent="0.25">
      <c r="A155" s="577" t="s">
        <v>473</v>
      </c>
      <c r="B155" s="290" t="s">
        <v>674</v>
      </c>
      <c r="C155" s="291" t="s">
        <v>150</v>
      </c>
      <c r="D155" s="292"/>
      <c r="E155" s="333">
        <v>45000</v>
      </c>
      <c r="F155" s="339">
        <v>34089.53</v>
      </c>
      <c r="G155" s="332">
        <f t="shared" si="10"/>
        <v>-10910.470000000001</v>
      </c>
      <c r="H155" s="329" t="s">
        <v>687</v>
      </c>
    </row>
    <row r="156" spans="1:8" ht="31.5" x14ac:dyDescent="0.25">
      <c r="A156" s="577"/>
      <c r="B156" s="290" t="s">
        <v>675</v>
      </c>
      <c r="C156" s="291" t="s">
        <v>272</v>
      </c>
      <c r="D156" s="292"/>
      <c r="E156" s="326">
        <v>12</v>
      </c>
      <c r="F156" s="325">
        <v>17</v>
      </c>
      <c r="G156" s="332">
        <f t="shared" si="10"/>
        <v>5</v>
      </c>
      <c r="H156" s="292"/>
    </row>
    <row r="157" spans="1:8" ht="47.25" x14ac:dyDescent="0.25">
      <c r="A157" s="577"/>
      <c r="B157" s="290" t="s">
        <v>207</v>
      </c>
      <c r="C157" s="291" t="s">
        <v>588</v>
      </c>
      <c r="D157" s="292"/>
      <c r="E157" s="334">
        <v>3750</v>
      </c>
      <c r="F157" s="342">
        <f>F155/F156</f>
        <v>2005.2664705882353</v>
      </c>
      <c r="G157" s="332">
        <f t="shared" si="10"/>
        <v>-1744.7335294117647</v>
      </c>
      <c r="H157" s="292"/>
    </row>
    <row r="158" spans="1:8" ht="47.25" x14ac:dyDescent="0.25">
      <c r="A158" s="577"/>
      <c r="B158" s="290" t="s">
        <v>229</v>
      </c>
      <c r="C158" s="291" t="s">
        <v>294</v>
      </c>
      <c r="D158" s="292"/>
      <c r="E158" s="334">
        <v>100</v>
      </c>
      <c r="F158" s="342">
        <v>76</v>
      </c>
      <c r="G158" s="332">
        <f t="shared" si="10"/>
        <v>-24</v>
      </c>
      <c r="H158" s="292"/>
    </row>
    <row r="159" spans="1:8" x14ac:dyDescent="0.25">
      <c r="A159" s="577" t="s">
        <v>474</v>
      </c>
      <c r="B159" s="290" t="s">
        <v>674</v>
      </c>
      <c r="C159" s="291" t="s">
        <v>541</v>
      </c>
      <c r="D159" s="292"/>
      <c r="E159" s="333">
        <v>50000</v>
      </c>
      <c r="F159" s="339">
        <v>49221.93</v>
      </c>
      <c r="G159" s="332">
        <f t="shared" si="10"/>
        <v>-778.06999999999971</v>
      </c>
      <c r="H159" s="292" t="s">
        <v>686</v>
      </c>
    </row>
    <row r="160" spans="1:8" ht="31.5" x14ac:dyDescent="0.25">
      <c r="A160" s="577"/>
      <c r="B160" s="290" t="s">
        <v>675</v>
      </c>
      <c r="C160" s="291" t="s">
        <v>266</v>
      </c>
      <c r="D160" s="292"/>
      <c r="E160" s="326">
        <v>2</v>
      </c>
      <c r="F160" s="325">
        <v>6</v>
      </c>
      <c r="G160" s="332">
        <f t="shared" si="10"/>
        <v>4</v>
      </c>
      <c r="H160" s="292"/>
    </row>
    <row r="161" spans="1:8" ht="47.25" x14ac:dyDescent="0.25">
      <c r="A161" s="577"/>
      <c r="B161" s="290" t="s">
        <v>207</v>
      </c>
      <c r="C161" s="291" t="s">
        <v>588</v>
      </c>
      <c r="D161" s="292"/>
      <c r="E161" s="334">
        <v>25000</v>
      </c>
      <c r="F161" s="325">
        <f>F159/F160</f>
        <v>8203.6550000000007</v>
      </c>
      <c r="G161" s="332">
        <f t="shared" si="10"/>
        <v>-16796.345000000001</v>
      </c>
      <c r="H161" s="292"/>
    </row>
    <row r="162" spans="1:8" ht="47.25" x14ac:dyDescent="0.25">
      <c r="A162" s="577"/>
      <c r="B162" s="290" t="s">
        <v>229</v>
      </c>
      <c r="C162" s="291" t="s">
        <v>294</v>
      </c>
      <c r="D162" s="292"/>
      <c r="E162" s="334">
        <v>100</v>
      </c>
      <c r="F162" s="342">
        <v>98</v>
      </c>
      <c r="G162" s="332">
        <f t="shared" si="10"/>
        <v>-2</v>
      </c>
      <c r="H162" s="292"/>
    </row>
    <row r="163" spans="1:8" x14ac:dyDescent="0.25">
      <c r="A163" s="577" t="s">
        <v>475</v>
      </c>
      <c r="B163" s="290" t="s">
        <v>674</v>
      </c>
      <c r="C163" s="291" t="s">
        <v>541</v>
      </c>
      <c r="D163" s="292"/>
      <c r="E163" s="333">
        <v>12000</v>
      </c>
      <c r="F163" s="339">
        <v>4000</v>
      </c>
      <c r="G163" s="332">
        <f t="shared" si="10"/>
        <v>-8000</v>
      </c>
      <c r="H163" s="292" t="s">
        <v>686</v>
      </c>
    </row>
    <row r="164" spans="1:8" ht="31.5" x14ac:dyDescent="0.25">
      <c r="A164" s="577"/>
      <c r="B164" s="290" t="s">
        <v>675</v>
      </c>
      <c r="C164" s="291" t="s">
        <v>272</v>
      </c>
      <c r="D164" s="292"/>
      <c r="E164" s="326">
        <v>12</v>
      </c>
      <c r="F164" s="325">
        <v>4</v>
      </c>
      <c r="G164" s="332">
        <f t="shared" si="10"/>
        <v>-8</v>
      </c>
      <c r="H164" s="292"/>
    </row>
    <row r="165" spans="1:8" ht="47.25" x14ac:dyDescent="0.25">
      <c r="A165" s="577"/>
      <c r="B165" s="290" t="s">
        <v>207</v>
      </c>
      <c r="C165" s="291" t="s">
        <v>591</v>
      </c>
      <c r="D165" s="292"/>
      <c r="E165" s="334">
        <v>1000</v>
      </c>
      <c r="F165" s="342">
        <f>F163/F164</f>
        <v>1000</v>
      </c>
      <c r="G165" s="332">
        <f t="shared" si="10"/>
        <v>0</v>
      </c>
      <c r="H165" s="292"/>
    </row>
    <row r="166" spans="1:8" ht="47.25" x14ac:dyDescent="0.25">
      <c r="A166" s="577"/>
      <c r="B166" s="290" t="s">
        <v>229</v>
      </c>
      <c r="C166" s="291" t="s">
        <v>6</v>
      </c>
      <c r="D166" s="292"/>
      <c r="E166" s="334">
        <v>100</v>
      </c>
      <c r="F166" s="342">
        <v>33</v>
      </c>
      <c r="G166" s="332">
        <f t="shared" si="10"/>
        <v>-67</v>
      </c>
      <c r="H166" s="292"/>
    </row>
    <row r="167" spans="1:8" x14ac:dyDescent="0.25">
      <c r="A167" s="577" t="s">
        <v>476</v>
      </c>
      <c r="B167" s="290" t="s">
        <v>674</v>
      </c>
      <c r="C167" s="291" t="s">
        <v>541</v>
      </c>
      <c r="D167" s="292"/>
      <c r="E167" s="350">
        <v>25000</v>
      </c>
      <c r="F167" s="335">
        <v>24893.46</v>
      </c>
      <c r="G167" s="331">
        <f t="shared" si="10"/>
        <v>-106.54000000000087</v>
      </c>
      <c r="H167" s="292" t="s">
        <v>686</v>
      </c>
    </row>
    <row r="168" spans="1:8" x14ac:dyDescent="0.25">
      <c r="A168" s="577"/>
      <c r="B168" s="290" t="s">
        <v>675</v>
      </c>
      <c r="C168" s="291" t="s">
        <v>242</v>
      </c>
      <c r="D168" s="292"/>
      <c r="E168" s="351">
        <v>1</v>
      </c>
      <c r="F168" s="336">
        <v>1</v>
      </c>
      <c r="G168" s="331">
        <f t="shared" si="10"/>
        <v>0</v>
      </c>
      <c r="H168" s="292"/>
    </row>
    <row r="169" spans="1:8" ht="31.5" x14ac:dyDescent="0.25">
      <c r="A169" s="577"/>
      <c r="B169" s="290" t="s">
        <v>207</v>
      </c>
      <c r="C169" s="291" t="s">
        <v>593</v>
      </c>
      <c r="D169" s="292"/>
      <c r="E169" s="353">
        <v>25000</v>
      </c>
      <c r="F169" s="336">
        <f>F167/F168</f>
        <v>24893.46</v>
      </c>
      <c r="G169" s="331">
        <f t="shared" si="10"/>
        <v>-106.54000000000087</v>
      </c>
      <c r="H169" s="292"/>
    </row>
    <row r="170" spans="1:8" x14ac:dyDescent="0.25">
      <c r="A170" s="577"/>
      <c r="B170" s="290" t="s">
        <v>229</v>
      </c>
      <c r="C170" s="291" t="s">
        <v>7</v>
      </c>
      <c r="D170" s="292"/>
      <c r="E170" s="353">
        <v>100</v>
      </c>
      <c r="F170" s="338">
        <v>99.5</v>
      </c>
      <c r="G170" s="331">
        <f t="shared" si="10"/>
        <v>-0.5</v>
      </c>
      <c r="H170" s="292"/>
    </row>
    <row r="171" spans="1:8" ht="31.5" x14ac:dyDescent="0.25">
      <c r="A171" s="577" t="s">
        <v>488</v>
      </c>
      <c r="B171" s="290" t="s">
        <v>674</v>
      </c>
      <c r="C171" s="291" t="s">
        <v>541</v>
      </c>
      <c r="D171" s="292"/>
      <c r="E171" s="350">
        <v>30000</v>
      </c>
      <c r="F171" s="335">
        <v>5415.89</v>
      </c>
      <c r="G171" s="331">
        <f t="shared" si="10"/>
        <v>-24584.11</v>
      </c>
      <c r="H171" s="329" t="s">
        <v>687</v>
      </c>
    </row>
    <row r="172" spans="1:8" ht="31.5" x14ac:dyDescent="0.25">
      <c r="A172" s="577"/>
      <c r="B172" s="290" t="s">
        <v>675</v>
      </c>
      <c r="C172" s="291" t="s">
        <v>274</v>
      </c>
      <c r="D172" s="292"/>
      <c r="E172" s="351">
        <v>9000</v>
      </c>
      <c r="F172" s="336">
        <v>3</v>
      </c>
      <c r="G172" s="331">
        <f t="shared" si="10"/>
        <v>-8997</v>
      </c>
      <c r="H172" s="292"/>
    </row>
    <row r="173" spans="1:8" ht="63" x14ac:dyDescent="0.25">
      <c r="A173" s="577"/>
      <c r="B173" s="290" t="s">
        <v>207</v>
      </c>
      <c r="C173" s="291" t="s">
        <v>8</v>
      </c>
      <c r="D173" s="292"/>
      <c r="E173" s="353">
        <v>3.3333333333333335</v>
      </c>
      <c r="F173" s="338">
        <f>F171/F172</f>
        <v>1805.2966666666669</v>
      </c>
      <c r="G173" s="331">
        <f t="shared" si="10"/>
        <v>1801.9633333333336</v>
      </c>
      <c r="H173" s="292"/>
    </row>
    <row r="174" spans="1:8" ht="63" x14ac:dyDescent="0.25">
      <c r="A174" s="577"/>
      <c r="B174" s="290" t="s">
        <v>229</v>
      </c>
      <c r="C174" s="291" t="s">
        <v>9</v>
      </c>
      <c r="D174" s="292"/>
      <c r="E174" s="296">
        <v>100</v>
      </c>
      <c r="F174" s="320">
        <v>18</v>
      </c>
      <c r="G174" s="294">
        <f t="shared" si="10"/>
        <v>-82</v>
      </c>
      <c r="H174" s="292"/>
    </row>
    <row r="175" spans="1:8" x14ac:dyDescent="0.25">
      <c r="A175" s="577" t="s">
        <v>477</v>
      </c>
      <c r="B175" s="290" t="s">
        <v>674</v>
      </c>
      <c r="C175" s="291" t="s">
        <v>541</v>
      </c>
      <c r="D175" s="292"/>
      <c r="E175" s="293">
        <v>190284.5</v>
      </c>
      <c r="F175" s="321">
        <v>174527.55</v>
      </c>
      <c r="G175" s="294">
        <f t="shared" si="10"/>
        <v>-15756.950000000012</v>
      </c>
      <c r="H175" s="292" t="s">
        <v>686</v>
      </c>
    </row>
    <row r="176" spans="1:8" ht="31.5" x14ac:dyDescent="0.25">
      <c r="A176" s="577"/>
      <c r="B176" s="290" t="s">
        <v>675</v>
      </c>
      <c r="C176" s="291" t="s">
        <v>243</v>
      </c>
      <c r="D176" s="292"/>
      <c r="E176" s="295">
        <v>306</v>
      </c>
      <c r="F176" s="292">
        <v>416</v>
      </c>
      <c r="G176" s="294">
        <f t="shared" si="10"/>
        <v>110</v>
      </c>
      <c r="H176" s="292"/>
    </row>
    <row r="177" spans="1:8" ht="47.25" x14ac:dyDescent="0.25">
      <c r="A177" s="577"/>
      <c r="B177" s="290" t="s">
        <v>207</v>
      </c>
      <c r="C177" s="291" t="s">
        <v>595</v>
      </c>
      <c r="D177" s="292"/>
      <c r="E177" s="296">
        <v>621.84477124183002</v>
      </c>
      <c r="F177" s="320">
        <f>F175/F176</f>
        <v>419.53737980769228</v>
      </c>
      <c r="G177" s="294">
        <f t="shared" si="10"/>
        <v>-202.30739143413774</v>
      </c>
      <c r="H177" s="292"/>
    </row>
    <row r="178" spans="1:8" ht="47.25" x14ac:dyDescent="0.25">
      <c r="A178" s="577"/>
      <c r="B178" s="290" t="s">
        <v>229</v>
      </c>
      <c r="C178" s="291" t="s">
        <v>597</v>
      </c>
      <c r="D178" s="292"/>
      <c r="E178" s="296">
        <v>100</v>
      </c>
      <c r="F178" s="320">
        <v>92</v>
      </c>
      <c r="G178" s="294">
        <f t="shared" si="10"/>
        <v>-8</v>
      </c>
      <c r="H178" s="292"/>
    </row>
    <row r="179" spans="1:8" x14ac:dyDescent="0.25">
      <c r="A179" s="577" t="s">
        <v>478</v>
      </c>
      <c r="B179" s="290" t="s">
        <v>674</v>
      </c>
      <c r="C179" s="291" t="s">
        <v>541</v>
      </c>
      <c r="D179" s="292"/>
      <c r="E179" s="293">
        <v>5628.8</v>
      </c>
      <c r="F179" s="321">
        <v>4718.3900000000003</v>
      </c>
      <c r="G179" s="294">
        <f t="shared" si="10"/>
        <v>-910.40999999999985</v>
      </c>
      <c r="H179" s="292" t="s">
        <v>686</v>
      </c>
    </row>
    <row r="180" spans="1:8" ht="31.5" x14ac:dyDescent="0.25">
      <c r="A180" s="577"/>
      <c r="B180" s="290" t="s">
        <v>675</v>
      </c>
      <c r="C180" s="291" t="s">
        <v>244</v>
      </c>
      <c r="D180" s="292"/>
      <c r="E180" s="295">
        <v>50</v>
      </c>
      <c r="F180" s="292">
        <v>388</v>
      </c>
      <c r="G180" s="294">
        <f t="shared" si="10"/>
        <v>338</v>
      </c>
      <c r="H180" s="292"/>
    </row>
    <row r="181" spans="1:8" ht="31.5" x14ac:dyDescent="0.25">
      <c r="A181" s="577"/>
      <c r="B181" s="290" t="s">
        <v>207</v>
      </c>
      <c r="C181" s="291" t="s">
        <v>598</v>
      </c>
      <c r="D181" s="292"/>
      <c r="E181" s="296">
        <v>112.57600000000001</v>
      </c>
      <c r="F181" s="320">
        <f>F179/F180</f>
        <v>12.160798969072166</v>
      </c>
      <c r="G181" s="294">
        <f t="shared" si="10"/>
        <v>-100.41520103092785</v>
      </c>
      <c r="H181" s="292"/>
    </row>
    <row r="182" spans="1:8" ht="47.25" x14ac:dyDescent="0.25">
      <c r="A182" s="577"/>
      <c r="B182" s="290" t="s">
        <v>229</v>
      </c>
      <c r="C182" s="291" t="s">
        <v>10</v>
      </c>
      <c r="D182" s="292"/>
      <c r="E182" s="296">
        <v>100</v>
      </c>
      <c r="F182" s="320">
        <v>84</v>
      </c>
      <c r="G182" s="294">
        <f t="shared" si="10"/>
        <v>-16</v>
      </c>
      <c r="H182" s="292"/>
    </row>
    <row r="183" spans="1:8" x14ac:dyDescent="0.25">
      <c r="A183" s="577" t="s">
        <v>479</v>
      </c>
      <c r="B183" s="290" t="s">
        <v>674</v>
      </c>
      <c r="C183" s="291" t="s">
        <v>541</v>
      </c>
      <c r="D183" s="292"/>
      <c r="E183" s="293">
        <v>4528.8</v>
      </c>
      <c r="F183" s="321">
        <v>4524.62</v>
      </c>
      <c r="G183" s="294">
        <f t="shared" si="10"/>
        <v>-4.180000000000291</v>
      </c>
      <c r="H183" s="292" t="s">
        <v>686</v>
      </c>
    </row>
    <row r="184" spans="1:8" ht="31.5" x14ac:dyDescent="0.25">
      <c r="A184" s="577"/>
      <c r="B184" s="290" t="s">
        <v>675</v>
      </c>
      <c r="C184" s="291" t="s">
        <v>245</v>
      </c>
      <c r="D184" s="292"/>
      <c r="E184" s="295">
        <v>3</v>
      </c>
      <c r="F184" s="292">
        <v>1</v>
      </c>
      <c r="G184" s="294">
        <f t="shared" si="10"/>
        <v>-2</v>
      </c>
      <c r="H184" s="292"/>
    </row>
    <row r="185" spans="1:8" ht="47.25" x14ac:dyDescent="0.25">
      <c r="A185" s="577"/>
      <c r="B185" s="290" t="s">
        <v>207</v>
      </c>
      <c r="C185" s="291" t="s">
        <v>11</v>
      </c>
      <c r="D185" s="292"/>
      <c r="E185" s="296">
        <v>1509.6000000000001</v>
      </c>
      <c r="F185" s="292"/>
      <c r="G185" s="294">
        <f t="shared" si="10"/>
        <v>-1509.6000000000001</v>
      </c>
      <c r="H185" s="292"/>
    </row>
    <row r="186" spans="1:8" ht="47.25" x14ac:dyDescent="0.25">
      <c r="A186" s="577"/>
      <c r="B186" s="290" t="s">
        <v>229</v>
      </c>
      <c r="C186" s="291" t="s">
        <v>12</v>
      </c>
      <c r="D186" s="292"/>
      <c r="E186" s="296">
        <v>100</v>
      </c>
      <c r="F186" s="292"/>
      <c r="G186" s="294">
        <f t="shared" si="10"/>
        <v>-100</v>
      </c>
      <c r="H186" s="292"/>
    </row>
    <row r="187" spans="1:8" ht="31.5" x14ac:dyDescent="0.25">
      <c r="A187" s="577" t="s">
        <v>537</v>
      </c>
      <c r="B187" s="290" t="s">
        <v>674</v>
      </c>
      <c r="C187" s="291" t="s">
        <v>541</v>
      </c>
      <c r="D187" s="292"/>
      <c r="E187" s="293">
        <v>9745.1</v>
      </c>
      <c r="F187" s="321">
        <v>1884.3</v>
      </c>
      <c r="G187" s="294">
        <f t="shared" si="10"/>
        <v>-7860.8</v>
      </c>
      <c r="H187" s="329" t="s">
        <v>687</v>
      </c>
    </row>
    <row r="188" spans="1:8" x14ac:dyDescent="0.25">
      <c r="A188" s="577"/>
      <c r="B188" s="290" t="s">
        <v>675</v>
      </c>
      <c r="C188" s="291" t="s">
        <v>251</v>
      </c>
      <c r="D188" s="292"/>
      <c r="E188" s="295">
        <v>2</v>
      </c>
      <c r="F188" s="292">
        <v>3</v>
      </c>
      <c r="G188" s="294">
        <f t="shared" si="10"/>
        <v>1</v>
      </c>
      <c r="H188" s="292"/>
    </row>
    <row r="189" spans="1:8" ht="47.25" x14ac:dyDescent="0.25">
      <c r="A189" s="577"/>
      <c r="B189" s="290" t="s">
        <v>207</v>
      </c>
      <c r="C189" s="291" t="s">
        <v>13</v>
      </c>
      <c r="D189" s="292"/>
      <c r="E189" s="296">
        <v>4872.55</v>
      </c>
      <c r="F189" s="292">
        <f>F187/F188</f>
        <v>628.1</v>
      </c>
      <c r="G189" s="294">
        <f t="shared" si="10"/>
        <v>-4244.45</v>
      </c>
      <c r="H189" s="292"/>
    </row>
    <row r="190" spans="1:8" ht="47.25" x14ac:dyDescent="0.25">
      <c r="A190" s="577"/>
      <c r="B190" s="290" t="s">
        <v>229</v>
      </c>
      <c r="C190" s="291" t="s">
        <v>14</v>
      </c>
      <c r="D190" s="292"/>
      <c r="E190" s="296">
        <v>100</v>
      </c>
      <c r="F190" s="320">
        <v>19</v>
      </c>
      <c r="G190" s="294">
        <f t="shared" si="10"/>
        <v>-81</v>
      </c>
      <c r="H190" s="292"/>
    </row>
    <row r="191" spans="1:8" ht="47.25" x14ac:dyDescent="0.25">
      <c r="A191" s="577" t="s">
        <v>656</v>
      </c>
      <c r="B191" s="290" t="s">
        <v>674</v>
      </c>
      <c r="C191" s="291" t="s">
        <v>541</v>
      </c>
      <c r="D191" s="292"/>
      <c r="E191" s="296">
        <v>60</v>
      </c>
      <c r="F191" s="292"/>
      <c r="G191" s="294">
        <f t="shared" si="10"/>
        <v>-60</v>
      </c>
      <c r="H191" s="329" t="s">
        <v>685</v>
      </c>
    </row>
    <row r="192" spans="1:8" ht="31.5" x14ac:dyDescent="0.25">
      <c r="A192" s="577"/>
      <c r="B192" s="290" t="s">
        <v>675</v>
      </c>
      <c r="C192" s="291" t="s">
        <v>246</v>
      </c>
      <c r="D192" s="292"/>
      <c r="E192" s="295">
        <v>1</v>
      </c>
      <c r="F192" s="292"/>
      <c r="G192" s="294">
        <f t="shared" si="10"/>
        <v>-1</v>
      </c>
      <c r="H192" s="292"/>
    </row>
    <row r="193" spans="1:8" ht="31.5" x14ac:dyDescent="0.25">
      <c r="A193" s="577"/>
      <c r="B193" s="290" t="s">
        <v>207</v>
      </c>
      <c r="C193" s="291" t="s">
        <v>603</v>
      </c>
      <c r="D193" s="292"/>
      <c r="E193" s="296">
        <v>60</v>
      </c>
      <c r="F193" s="292"/>
      <c r="G193" s="294">
        <f t="shared" si="10"/>
        <v>-60</v>
      </c>
      <c r="H193" s="292"/>
    </row>
    <row r="194" spans="1:8" ht="31.5" x14ac:dyDescent="0.25">
      <c r="A194" s="577"/>
      <c r="B194" s="290" t="s">
        <v>229</v>
      </c>
      <c r="C194" s="291" t="s">
        <v>15</v>
      </c>
      <c r="D194" s="292"/>
      <c r="E194" s="296">
        <v>100</v>
      </c>
      <c r="F194" s="292"/>
      <c r="G194" s="294">
        <f t="shared" si="10"/>
        <v>-100</v>
      </c>
      <c r="H194" s="292"/>
    </row>
    <row r="195" spans="1:8" x14ac:dyDescent="0.25">
      <c r="A195" s="577" t="s">
        <v>480</v>
      </c>
      <c r="B195" s="290" t="s">
        <v>674</v>
      </c>
      <c r="C195" s="291" t="s">
        <v>541</v>
      </c>
      <c r="D195" s="292"/>
      <c r="E195" s="293">
        <v>68147.55</v>
      </c>
      <c r="F195" s="321">
        <v>68146.880000000005</v>
      </c>
      <c r="G195" s="294">
        <f t="shared" si="10"/>
        <v>-0.66999999999825377</v>
      </c>
      <c r="H195" s="292"/>
    </row>
    <row r="196" spans="1:8" ht="31.5" x14ac:dyDescent="0.25">
      <c r="A196" s="577"/>
      <c r="B196" s="290" t="s">
        <v>675</v>
      </c>
      <c r="C196" s="291" t="s">
        <v>247</v>
      </c>
      <c r="D196" s="292"/>
      <c r="E196" s="295">
        <v>4</v>
      </c>
      <c r="F196" s="292">
        <v>1</v>
      </c>
      <c r="G196" s="294">
        <f t="shared" si="10"/>
        <v>-3</v>
      </c>
      <c r="H196" s="292"/>
    </row>
    <row r="197" spans="1:8" ht="31.5" x14ac:dyDescent="0.25">
      <c r="A197" s="577"/>
      <c r="B197" s="290" t="s">
        <v>207</v>
      </c>
      <c r="C197" s="291" t="s">
        <v>16</v>
      </c>
      <c r="D197" s="292"/>
      <c r="E197" s="296">
        <v>17036.887500000001</v>
      </c>
      <c r="F197" s="292">
        <f>F195/1</f>
        <v>68146.880000000005</v>
      </c>
      <c r="G197" s="294">
        <f t="shared" si="10"/>
        <v>51109.992500000008</v>
      </c>
      <c r="H197" s="292"/>
    </row>
    <row r="198" spans="1:8" ht="47.25" x14ac:dyDescent="0.25">
      <c r="A198" s="577"/>
      <c r="B198" s="290" t="s">
        <v>229</v>
      </c>
      <c r="C198" s="291" t="s">
        <v>17</v>
      </c>
      <c r="D198" s="292"/>
      <c r="E198" s="296">
        <v>100</v>
      </c>
      <c r="F198" s="320">
        <v>100</v>
      </c>
      <c r="G198" s="294">
        <f t="shared" si="10"/>
        <v>0</v>
      </c>
      <c r="H198" s="292"/>
    </row>
    <row r="199" spans="1:8" ht="31.5" x14ac:dyDescent="0.25">
      <c r="A199" s="577" t="s">
        <v>481</v>
      </c>
      <c r="B199" s="290" t="s">
        <v>674</v>
      </c>
      <c r="C199" s="291" t="s">
        <v>541</v>
      </c>
      <c r="D199" s="292"/>
      <c r="E199" s="293">
        <v>12150</v>
      </c>
      <c r="F199" s="321">
        <v>5176.2</v>
      </c>
      <c r="G199" s="294">
        <f t="shared" si="10"/>
        <v>-6973.8</v>
      </c>
      <c r="H199" s="329" t="s">
        <v>687</v>
      </c>
    </row>
    <row r="200" spans="1:8" ht="78.75" x14ac:dyDescent="0.25">
      <c r="A200" s="577"/>
      <c r="B200" s="290" t="s">
        <v>675</v>
      </c>
      <c r="C200" s="291" t="s">
        <v>681</v>
      </c>
      <c r="D200" s="292"/>
      <c r="E200" s="326">
        <v>9</v>
      </c>
      <c r="F200" s="325">
        <v>5</v>
      </c>
      <c r="G200" s="294">
        <f t="shared" si="10"/>
        <v>-4</v>
      </c>
      <c r="H200" s="292"/>
    </row>
    <row r="201" spans="1:8" ht="47.25" x14ac:dyDescent="0.25">
      <c r="A201" s="577"/>
      <c r="B201" s="290" t="s">
        <v>207</v>
      </c>
      <c r="C201" s="291" t="s">
        <v>606</v>
      </c>
      <c r="D201" s="292"/>
      <c r="E201" s="296">
        <v>1350</v>
      </c>
      <c r="F201" s="292">
        <f>F199/F200</f>
        <v>1035.24</v>
      </c>
      <c r="G201" s="294">
        <f t="shared" si="10"/>
        <v>-314.76</v>
      </c>
      <c r="H201" s="292"/>
    </row>
    <row r="202" spans="1:8" ht="63" x14ac:dyDescent="0.25">
      <c r="A202" s="577"/>
      <c r="B202" s="290" t="s">
        <v>229</v>
      </c>
      <c r="C202" s="291" t="s">
        <v>421</v>
      </c>
      <c r="D202" s="292"/>
      <c r="E202" s="296">
        <v>100</v>
      </c>
      <c r="F202" s="320">
        <v>43</v>
      </c>
      <c r="G202" s="294">
        <f t="shared" si="10"/>
        <v>-57</v>
      </c>
      <c r="H202" s="292"/>
    </row>
    <row r="203" spans="1:8" ht="47.25" x14ac:dyDescent="0.25">
      <c r="A203" s="577" t="s">
        <v>482</v>
      </c>
      <c r="B203" s="290" t="s">
        <v>674</v>
      </c>
      <c r="C203" s="291" t="s">
        <v>541</v>
      </c>
      <c r="D203" s="292"/>
      <c r="E203" s="293">
        <v>3300</v>
      </c>
      <c r="F203" s="292"/>
      <c r="G203" s="294">
        <f t="shared" si="10"/>
        <v>-3300</v>
      </c>
      <c r="H203" s="329" t="s">
        <v>685</v>
      </c>
    </row>
    <row r="204" spans="1:8" x14ac:dyDescent="0.25">
      <c r="A204" s="577"/>
      <c r="B204" s="290" t="s">
        <v>675</v>
      </c>
      <c r="C204" s="291" t="s">
        <v>251</v>
      </c>
      <c r="D204" s="292"/>
      <c r="E204" s="295">
        <v>2</v>
      </c>
      <c r="F204" s="292"/>
      <c r="G204" s="294">
        <f t="shared" si="10"/>
        <v>-2</v>
      </c>
      <c r="H204" s="292"/>
    </row>
    <row r="205" spans="1:8" ht="47.25" x14ac:dyDescent="0.25">
      <c r="A205" s="577"/>
      <c r="B205" s="290" t="s">
        <v>207</v>
      </c>
      <c r="C205" s="291" t="s">
        <v>608</v>
      </c>
      <c r="D205" s="292"/>
      <c r="E205" s="296">
        <v>1650</v>
      </c>
      <c r="F205" s="292"/>
      <c r="G205" s="294">
        <f t="shared" ref="G205:G262" si="11">F205-E205</f>
        <v>-1650</v>
      </c>
      <c r="H205" s="292"/>
    </row>
    <row r="206" spans="1:8" ht="31.5" x14ac:dyDescent="0.25">
      <c r="A206" s="577"/>
      <c r="B206" s="290" t="s">
        <v>229</v>
      </c>
      <c r="C206" s="291" t="s">
        <v>18</v>
      </c>
      <c r="D206" s="292"/>
      <c r="E206" s="296">
        <v>100</v>
      </c>
      <c r="F206" s="292"/>
      <c r="G206" s="294">
        <f t="shared" si="11"/>
        <v>-100</v>
      </c>
      <c r="H206" s="292"/>
    </row>
    <row r="207" spans="1:8" ht="47.25" x14ac:dyDescent="0.25">
      <c r="A207" s="577" t="s">
        <v>679</v>
      </c>
      <c r="B207" s="290" t="s">
        <v>674</v>
      </c>
      <c r="C207" s="291" t="s">
        <v>541</v>
      </c>
      <c r="D207" s="292"/>
      <c r="E207" s="293">
        <v>18807.099999999999</v>
      </c>
      <c r="F207" s="292"/>
      <c r="G207" s="294">
        <f t="shared" si="11"/>
        <v>-18807.099999999999</v>
      </c>
      <c r="H207" s="329" t="s">
        <v>685</v>
      </c>
    </row>
    <row r="208" spans="1:8" ht="31.5" x14ac:dyDescent="0.25">
      <c r="A208" s="577"/>
      <c r="B208" s="290" t="s">
        <v>675</v>
      </c>
      <c r="C208" s="291" t="s">
        <v>252</v>
      </c>
      <c r="D208" s="292"/>
      <c r="E208" s="295">
        <v>1</v>
      </c>
      <c r="F208" s="292"/>
      <c r="G208" s="294">
        <f t="shared" si="11"/>
        <v>-1</v>
      </c>
      <c r="H208" s="292"/>
    </row>
    <row r="209" spans="1:8" ht="47.25" x14ac:dyDescent="0.25">
      <c r="A209" s="577"/>
      <c r="B209" s="290" t="s">
        <v>207</v>
      </c>
      <c r="C209" s="291" t="s">
        <v>611</v>
      </c>
      <c r="D209" s="292"/>
      <c r="E209" s="305">
        <v>18807.099999999999</v>
      </c>
      <c r="F209" s="292"/>
      <c r="G209" s="294">
        <f t="shared" si="11"/>
        <v>-18807.099999999999</v>
      </c>
      <c r="H209" s="292"/>
    </row>
    <row r="210" spans="1:8" ht="63" x14ac:dyDescent="0.25">
      <c r="A210" s="577"/>
      <c r="B210" s="290" t="s">
        <v>229</v>
      </c>
      <c r="C210" s="291" t="s">
        <v>19</v>
      </c>
      <c r="D210" s="292"/>
      <c r="E210" s="296">
        <v>100</v>
      </c>
      <c r="F210" s="292"/>
      <c r="G210" s="294">
        <f t="shared" si="11"/>
        <v>-100</v>
      </c>
      <c r="H210" s="292"/>
    </row>
    <row r="211" spans="1:8" x14ac:dyDescent="0.25">
      <c r="A211" s="577" t="s">
        <v>483</v>
      </c>
      <c r="B211" s="290" t="s">
        <v>674</v>
      </c>
      <c r="C211" s="291" t="s">
        <v>541</v>
      </c>
      <c r="D211" s="292"/>
      <c r="E211" s="293">
        <v>20000</v>
      </c>
      <c r="F211" s="321">
        <v>14300.21</v>
      </c>
      <c r="G211" s="294">
        <f t="shared" si="11"/>
        <v>-5699.7900000000009</v>
      </c>
      <c r="H211" s="292"/>
    </row>
    <row r="212" spans="1:8" ht="31.5" x14ac:dyDescent="0.25">
      <c r="A212" s="577"/>
      <c r="B212" s="290" t="s">
        <v>675</v>
      </c>
      <c r="C212" s="291" t="s">
        <v>248</v>
      </c>
      <c r="D212" s="292"/>
      <c r="E212" s="295">
        <v>3200</v>
      </c>
      <c r="F212" s="292">
        <v>400</v>
      </c>
      <c r="G212" s="294">
        <f t="shared" si="11"/>
        <v>-2800</v>
      </c>
      <c r="H212" s="292"/>
    </row>
    <row r="213" spans="1:8" ht="47.25" x14ac:dyDescent="0.25">
      <c r="A213" s="577"/>
      <c r="B213" s="290" t="s">
        <v>207</v>
      </c>
      <c r="C213" s="291" t="s">
        <v>611</v>
      </c>
      <c r="D213" s="292"/>
      <c r="E213" s="296">
        <v>6.25</v>
      </c>
      <c r="F213" s="320">
        <f>F211/F212</f>
        <v>35.750524999999996</v>
      </c>
      <c r="G213" s="294">
        <f t="shared" si="11"/>
        <v>29.500524999999996</v>
      </c>
      <c r="H213" s="292"/>
    </row>
    <row r="214" spans="1:8" ht="63" x14ac:dyDescent="0.25">
      <c r="A214" s="577"/>
      <c r="B214" s="290" t="s">
        <v>229</v>
      </c>
      <c r="C214" s="291" t="s">
        <v>19</v>
      </c>
      <c r="D214" s="292"/>
      <c r="E214" s="296">
        <v>100</v>
      </c>
      <c r="F214" s="320">
        <v>72</v>
      </c>
      <c r="G214" s="294">
        <f t="shared" si="11"/>
        <v>-28</v>
      </c>
      <c r="H214" s="292"/>
    </row>
    <row r="215" spans="1:8" ht="47.25" x14ac:dyDescent="0.25">
      <c r="A215" s="577" t="s">
        <v>484</v>
      </c>
      <c r="B215" s="290" t="s">
        <v>674</v>
      </c>
      <c r="C215" s="291" t="s">
        <v>541</v>
      </c>
      <c r="D215" s="292"/>
      <c r="E215" s="293">
        <v>105640.8</v>
      </c>
      <c r="F215" s="321"/>
      <c r="G215" s="294">
        <f t="shared" si="11"/>
        <v>-105640.8</v>
      </c>
      <c r="H215" s="329" t="s">
        <v>685</v>
      </c>
    </row>
    <row r="216" spans="1:8" x14ac:dyDescent="0.25">
      <c r="A216" s="577"/>
      <c r="B216" s="290" t="s">
        <v>675</v>
      </c>
      <c r="C216" s="291" t="s">
        <v>249</v>
      </c>
      <c r="D216" s="292"/>
      <c r="E216" s="295">
        <v>4500</v>
      </c>
      <c r="F216" s="292"/>
      <c r="G216" s="294">
        <f t="shared" si="11"/>
        <v>-4500</v>
      </c>
      <c r="H216" s="292"/>
    </row>
    <row r="217" spans="1:8" ht="31.5" x14ac:dyDescent="0.25">
      <c r="A217" s="577"/>
      <c r="B217" s="290" t="s">
        <v>207</v>
      </c>
      <c r="C217" s="291" t="s">
        <v>613</v>
      </c>
      <c r="D217" s="292"/>
      <c r="E217" s="296">
        <v>23.475733333333334</v>
      </c>
      <c r="F217" s="292"/>
      <c r="G217" s="294">
        <f t="shared" si="11"/>
        <v>-23.475733333333334</v>
      </c>
      <c r="H217" s="292"/>
    </row>
    <row r="218" spans="1:8" ht="47.25" x14ac:dyDescent="0.25">
      <c r="A218" s="577"/>
      <c r="B218" s="290" t="s">
        <v>229</v>
      </c>
      <c r="C218" s="291" t="s">
        <v>20</v>
      </c>
      <c r="D218" s="292"/>
      <c r="E218" s="296">
        <v>100</v>
      </c>
      <c r="F218" s="292"/>
      <c r="G218" s="294">
        <f t="shared" si="11"/>
        <v>-100</v>
      </c>
      <c r="H218" s="292"/>
    </row>
    <row r="219" spans="1:8" x14ac:dyDescent="0.25">
      <c r="A219" s="577" t="s">
        <v>485</v>
      </c>
      <c r="B219" s="290" t="s">
        <v>674</v>
      </c>
      <c r="C219" s="291" t="s">
        <v>541</v>
      </c>
      <c r="D219" s="292"/>
      <c r="E219" s="293">
        <v>7003.65</v>
      </c>
      <c r="F219" s="321">
        <v>3329.94</v>
      </c>
      <c r="G219" s="294">
        <f t="shared" si="11"/>
        <v>-3673.7099999999996</v>
      </c>
      <c r="H219" s="292" t="s">
        <v>686</v>
      </c>
    </row>
    <row r="220" spans="1:8" ht="31.5" x14ac:dyDescent="0.25">
      <c r="A220" s="577"/>
      <c r="B220" s="290" t="s">
        <v>675</v>
      </c>
      <c r="C220" s="291" t="s">
        <v>250</v>
      </c>
      <c r="D220" s="292"/>
      <c r="E220" s="295">
        <v>13000</v>
      </c>
      <c r="F220" s="292">
        <v>12440</v>
      </c>
      <c r="G220" s="294">
        <f t="shared" si="11"/>
        <v>-560</v>
      </c>
      <c r="H220" s="292"/>
    </row>
    <row r="221" spans="1:8" ht="47.25" x14ac:dyDescent="0.25">
      <c r="A221" s="577"/>
      <c r="B221" s="290" t="s">
        <v>207</v>
      </c>
      <c r="C221" s="291" t="s">
        <v>615</v>
      </c>
      <c r="D221" s="292"/>
      <c r="E221" s="296">
        <v>0.53874230769230769</v>
      </c>
      <c r="F221" s="320">
        <f>F219/F220</f>
        <v>0.26768006430868169</v>
      </c>
      <c r="G221" s="294">
        <f t="shared" si="11"/>
        <v>-0.271062243383626</v>
      </c>
      <c r="H221" s="292"/>
    </row>
    <row r="222" spans="1:8" ht="63" x14ac:dyDescent="0.25">
      <c r="A222" s="577"/>
      <c r="B222" s="290" t="s">
        <v>229</v>
      </c>
      <c r="C222" s="291" t="s">
        <v>21</v>
      </c>
      <c r="D222" s="292"/>
      <c r="E222" s="296">
        <v>100</v>
      </c>
      <c r="F222" s="320">
        <v>47</v>
      </c>
      <c r="G222" s="294">
        <f t="shared" si="11"/>
        <v>-53</v>
      </c>
      <c r="H222" s="292"/>
    </row>
    <row r="223" spans="1:8" x14ac:dyDescent="0.25">
      <c r="A223" s="577" t="s">
        <v>680</v>
      </c>
      <c r="B223" s="290" t="s">
        <v>674</v>
      </c>
      <c r="C223" s="291" t="s">
        <v>541</v>
      </c>
      <c r="D223" s="292"/>
      <c r="E223" s="293">
        <v>6683</v>
      </c>
      <c r="F223" s="321">
        <v>6677.26</v>
      </c>
      <c r="G223" s="294">
        <f t="shared" si="11"/>
        <v>-5.7399999999997817</v>
      </c>
      <c r="H223" s="292" t="s">
        <v>686</v>
      </c>
    </row>
    <row r="224" spans="1:8" ht="31.5" x14ac:dyDescent="0.25">
      <c r="A224" s="577"/>
      <c r="B224" s="290" t="s">
        <v>675</v>
      </c>
      <c r="C224" s="291" t="s">
        <v>253</v>
      </c>
      <c r="D224" s="292"/>
      <c r="E224" s="295">
        <v>1</v>
      </c>
      <c r="F224" s="292">
        <v>1</v>
      </c>
      <c r="G224" s="294">
        <f t="shared" si="11"/>
        <v>0</v>
      </c>
      <c r="H224" s="292"/>
    </row>
    <row r="225" spans="1:8" ht="31.5" x14ac:dyDescent="0.25">
      <c r="A225" s="577"/>
      <c r="B225" s="290" t="s">
        <v>207</v>
      </c>
      <c r="C225" s="291" t="s">
        <v>618</v>
      </c>
      <c r="D225" s="292"/>
      <c r="E225" s="296">
        <v>6683</v>
      </c>
      <c r="F225" s="292">
        <f>F223/F224</f>
        <v>6677.26</v>
      </c>
      <c r="G225" s="294">
        <f t="shared" si="11"/>
        <v>-5.7399999999997817</v>
      </c>
      <c r="H225" s="292"/>
    </row>
    <row r="226" spans="1:8" ht="47.25" x14ac:dyDescent="0.25">
      <c r="A226" s="577"/>
      <c r="B226" s="290" t="s">
        <v>229</v>
      </c>
      <c r="C226" s="291" t="s">
        <v>22</v>
      </c>
      <c r="D226" s="292"/>
      <c r="E226" s="296">
        <v>100</v>
      </c>
      <c r="F226" s="320">
        <v>100</v>
      </c>
      <c r="G226" s="294">
        <f t="shared" si="11"/>
        <v>0</v>
      </c>
      <c r="H226" s="292"/>
    </row>
    <row r="227" spans="1:8" x14ac:dyDescent="0.25">
      <c r="A227" s="577" t="s">
        <v>486</v>
      </c>
      <c r="B227" s="290" t="s">
        <v>674</v>
      </c>
      <c r="C227" s="291" t="s">
        <v>541</v>
      </c>
      <c r="D227" s="292"/>
      <c r="E227" s="293">
        <v>50824</v>
      </c>
      <c r="F227" s="321">
        <v>49779.43</v>
      </c>
      <c r="G227" s="294">
        <f t="shared" si="11"/>
        <v>-1044.5699999999997</v>
      </c>
      <c r="H227" s="292" t="s">
        <v>686</v>
      </c>
    </row>
    <row r="228" spans="1:8" x14ac:dyDescent="0.25">
      <c r="A228" s="577"/>
      <c r="B228" s="290" t="s">
        <v>675</v>
      </c>
      <c r="C228" s="291" t="s">
        <v>23</v>
      </c>
      <c r="D228" s="292"/>
      <c r="E228" s="306">
        <v>1</v>
      </c>
      <c r="F228" s="292">
        <v>1</v>
      </c>
      <c r="G228" s="294">
        <f t="shared" si="11"/>
        <v>0</v>
      </c>
      <c r="H228" s="292"/>
    </row>
    <row r="229" spans="1:8" ht="31.5" x14ac:dyDescent="0.25">
      <c r="A229" s="577"/>
      <c r="B229" s="290" t="s">
        <v>207</v>
      </c>
      <c r="C229" s="291" t="s">
        <v>619</v>
      </c>
      <c r="D229" s="292"/>
      <c r="E229" s="307">
        <v>50824</v>
      </c>
      <c r="F229" s="292">
        <f>F227/F228</f>
        <v>49779.43</v>
      </c>
      <c r="G229" s="294">
        <f t="shared" si="11"/>
        <v>-1044.5699999999997</v>
      </c>
      <c r="H229" s="292"/>
    </row>
    <row r="230" spans="1:8" x14ac:dyDescent="0.25">
      <c r="A230" s="577"/>
      <c r="B230" s="290" t="s">
        <v>229</v>
      </c>
      <c r="C230" s="291" t="s">
        <v>24</v>
      </c>
      <c r="D230" s="292"/>
      <c r="E230" s="307">
        <v>100</v>
      </c>
      <c r="F230" s="320">
        <v>98</v>
      </c>
      <c r="G230" s="294">
        <f t="shared" si="11"/>
        <v>-2</v>
      </c>
      <c r="H230" s="292"/>
    </row>
    <row r="231" spans="1:8" x14ac:dyDescent="0.25">
      <c r="A231" s="577" t="s">
        <v>487</v>
      </c>
      <c r="B231" s="290" t="s">
        <v>674</v>
      </c>
      <c r="C231" s="291" t="s">
        <v>541</v>
      </c>
      <c r="D231" s="292"/>
      <c r="E231" s="293">
        <v>3300</v>
      </c>
      <c r="F231" s="321">
        <v>3118.85</v>
      </c>
      <c r="G231" s="294">
        <f t="shared" si="11"/>
        <v>-181.15000000000009</v>
      </c>
      <c r="H231" s="292" t="s">
        <v>686</v>
      </c>
    </row>
    <row r="232" spans="1:8" x14ac:dyDescent="0.25">
      <c r="A232" s="577"/>
      <c r="B232" s="290" t="s">
        <v>675</v>
      </c>
      <c r="C232" s="291" t="s">
        <v>25</v>
      </c>
      <c r="D232" s="292"/>
      <c r="E232" s="295">
        <v>4</v>
      </c>
      <c r="F232" s="292">
        <v>12</v>
      </c>
      <c r="G232" s="294">
        <f t="shared" si="11"/>
        <v>8</v>
      </c>
      <c r="H232" s="292"/>
    </row>
    <row r="233" spans="1:8" ht="47.25" x14ac:dyDescent="0.25">
      <c r="A233" s="577"/>
      <c r="B233" s="290" t="s">
        <v>207</v>
      </c>
      <c r="C233" s="291" t="s">
        <v>621</v>
      </c>
      <c r="D233" s="292"/>
      <c r="E233" s="296">
        <v>825</v>
      </c>
      <c r="F233" s="320">
        <f>F231/F232</f>
        <v>259.90416666666664</v>
      </c>
      <c r="G233" s="294">
        <f t="shared" si="11"/>
        <v>-565.0958333333333</v>
      </c>
      <c r="H233" s="292"/>
    </row>
    <row r="234" spans="1:8" ht="47.25" x14ac:dyDescent="0.25">
      <c r="A234" s="577"/>
      <c r="B234" s="290" t="s">
        <v>229</v>
      </c>
      <c r="C234" s="291" t="s">
        <v>26</v>
      </c>
      <c r="D234" s="292"/>
      <c r="E234" s="296">
        <v>100</v>
      </c>
      <c r="F234" s="320">
        <v>94</v>
      </c>
      <c r="G234" s="294">
        <f t="shared" si="11"/>
        <v>-6</v>
      </c>
      <c r="H234" s="292"/>
    </row>
    <row r="235" spans="1:8" ht="47.25" x14ac:dyDescent="0.25">
      <c r="A235" s="577" t="s">
        <v>526</v>
      </c>
      <c r="B235" s="290" t="s">
        <v>674</v>
      </c>
      <c r="C235" s="291" t="s">
        <v>541</v>
      </c>
      <c r="D235" s="292"/>
      <c r="E235" s="293">
        <v>10000</v>
      </c>
      <c r="F235" s="292"/>
      <c r="G235" s="294">
        <f t="shared" si="11"/>
        <v>-10000</v>
      </c>
      <c r="H235" s="329" t="s">
        <v>685</v>
      </c>
    </row>
    <row r="236" spans="1:8" ht="47.25" x14ac:dyDescent="0.25">
      <c r="A236" s="577"/>
      <c r="B236" s="290" t="s">
        <v>675</v>
      </c>
      <c r="C236" s="291" t="s">
        <v>281</v>
      </c>
      <c r="D236" s="292"/>
      <c r="E236" s="295">
        <v>1</v>
      </c>
      <c r="F236" s="292"/>
      <c r="G236" s="294">
        <f t="shared" si="11"/>
        <v>-1</v>
      </c>
      <c r="H236" s="292"/>
    </row>
    <row r="237" spans="1:8" x14ac:dyDescent="0.25">
      <c r="A237" s="577"/>
      <c r="B237" s="290" t="s">
        <v>675</v>
      </c>
      <c r="C237" s="297" t="s">
        <v>433</v>
      </c>
      <c r="D237" s="292"/>
      <c r="E237" s="302">
        <v>7000</v>
      </c>
      <c r="F237" s="292"/>
      <c r="G237" s="294">
        <f t="shared" si="11"/>
        <v>-7000</v>
      </c>
      <c r="H237" s="292"/>
    </row>
    <row r="238" spans="1:8" ht="31.5" x14ac:dyDescent="0.25">
      <c r="A238" s="577"/>
      <c r="B238" s="290" t="s">
        <v>207</v>
      </c>
      <c r="C238" s="291" t="s">
        <v>624</v>
      </c>
      <c r="D238" s="292"/>
      <c r="E238" s="296">
        <v>10000</v>
      </c>
      <c r="F238" s="292"/>
      <c r="G238" s="294">
        <f t="shared" si="11"/>
        <v>-10000</v>
      </c>
      <c r="H238" s="292"/>
    </row>
    <row r="239" spans="1:8" ht="31.5" x14ac:dyDescent="0.25">
      <c r="A239" s="577"/>
      <c r="B239" s="290" t="s">
        <v>229</v>
      </c>
      <c r="C239" s="291" t="s">
        <v>547</v>
      </c>
      <c r="D239" s="292"/>
      <c r="E239" s="296">
        <v>1.4</v>
      </c>
      <c r="F239" s="292"/>
      <c r="G239" s="294">
        <f t="shared" si="11"/>
        <v>-1.4</v>
      </c>
      <c r="H239" s="292"/>
    </row>
    <row r="240" spans="1:8" x14ac:dyDescent="0.25">
      <c r="A240" s="577" t="s">
        <v>655</v>
      </c>
      <c r="B240" s="290" t="s">
        <v>674</v>
      </c>
      <c r="C240" s="291" t="s">
        <v>541</v>
      </c>
      <c r="D240" s="292"/>
      <c r="E240" s="293">
        <v>2000</v>
      </c>
      <c r="F240" s="321">
        <v>1350</v>
      </c>
      <c r="G240" s="294">
        <f t="shared" si="11"/>
        <v>-650</v>
      </c>
      <c r="H240" s="292" t="s">
        <v>686</v>
      </c>
    </row>
    <row r="241" spans="1:8" ht="47.25" x14ac:dyDescent="0.25">
      <c r="A241" s="577"/>
      <c r="B241" s="290" t="s">
        <v>675</v>
      </c>
      <c r="C241" s="291" t="s">
        <v>281</v>
      </c>
      <c r="D241" s="292"/>
      <c r="E241" s="295">
        <v>1</v>
      </c>
      <c r="F241" s="292">
        <v>1</v>
      </c>
      <c r="G241" s="294">
        <f t="shared" si="11"/>
        <v>0</v>
      </c>
      <c r="H241" s="292"/>
    </row>
    <row r="242" spans="1:8" x14ac:dyDescent="0.25">
      <c r="A242" s="577"/>
      <c r="B242" s="290" t="s">
        <v>675</v>
      </c>
      <c r="C242" s="297" t="s">
        <v>433</v>
      </c>
      <c r="D242" s="292"/>
      <c r="E242" s="295">
        <v>120</v>
      </c>
      <c r="F242" s="292">
        <v>0</v>
      </c>
      <c r="G242" s="294">
        <f t="shared" si="11"/>
        <v>-120</v>
      </c>
      <c r="H242" s="292"/>
    </row>
    <row r="243" spans="1:8" ht="31.5" x14ac:dyDescent="0.25">
      <c r="A243" s="577"/>
      <c r="B243" s="290" t="s">
        <v>207</v>
      </c>
      <c r="C243" s="291" t="s">
        <v>624</v>
      </c>
      <c r="D243" s="292"/>
      <c r="E243" s="296">
        <v>1500</v>
      </c>
      <c r="F243" s="292">
        <f>F240/F241</f>
        <v>1350</v>
      </c>
      <c r="G243" s="294">
        <f t="shared" si="11"/>
        <v>-150</v>
      </c>
      <c r="H243" s="292"/>
    </row>
    <row r="244" spans="1:8" ht="31.5" x14ac:dyDescent="0.25">
      <c r="A244" s="577"/>
      <c r="B244" s="290" t="s">
        <v>229</v>
      </c>
      <c r="C244" s="291" t="s">
        <v>547</v>
      </c>
      <c r="D244" s="292"/>
      <c r="E244" s="296">
        <v>1.3333333333333333</v>
      </c>
      <c r="F244" s="320">
        <v>0</v>
      </c>
      <c r="G244" s="294">
        <f t="shared" si="11"/>
        <v>-1.3333333333333333</v>
      </c>
      <c r="H244" s="292"/>
    </row>
    <row r="245" spans="1:8" x14ac:dyDescent="0.25">
      <c r="A245" s="576" t="s">
        <v>489</v>
      </c>
      <c r="B245" s="576"/>
      <c r="C245" s="576"/>
      <c r="D245" s="576"/>
      <c r="E245" s="576"/>
      <c r="F245" s="576"/>
      <c r="G245" s="576"/>
      <c r="H245" s="576"/>
    </row>
    <row r="246" spans="1:8" ht="47.25" x14ac:dyDescent="0.25">
      <c r="A246" s="577" t="s">
        <v>517</v>
      </c>
      <c r="B246" s="290" t="s">
        <v>674</v>
      </c>
      <c r="C246" s="291" t="s">
        <v>541</v>
      </c>
      <c r="D246" s="292"/>
      <c r="E246" s="293">
        <v>10000</v>
      </c>
      <c r="F246" s="292"/>
      <c r="G246" s="294">
        <f t="shared" si="11"/>
        <v>-10000</v>
      </c>
      <c r="H246" s="329" t="s">
        <v>685</v>
      </c>
    </row>
    <row r="247" spans="1:8" ht="31.5" x14ac:dyDescent="0.25">
      <c r="A247" s="577"/>
      <c r="B247" s="290" t="s">
        <v>675</v>
      </c>
      <c r="C247" s="291" t="s">
        <v>238</v>
      </c>
      <c r="D247" s="292"/>
      <c r="E247" s="295">
        <v>1</v>
      </c>
      <c r="F247" s="292"/>
      <c r="G247" s="294">
        <f t="shared" si="11"/>
        <v>-1</v>
      </c>
      <c r="H247" s="292"/>
    </row>
    <row r="248" spans="1:8" ht="31.5" x14ac:dyDescent="0.25">
      <c r="A248" s="577"/>
      <c r="B248" s="290" t="s">
        <v>675</v>
      </c>
      <c r="C248" s="297" t="s">
        <v>458</v>
      </c>
      <c r="D248" s="292"/>
      <c r="E248" s="302">
        <v>2000</v>
      </c>
      <c r="F248" s="292"/>
      <c r="G248" s="294">
        <f t="shared" si="11"/>
        <v>-2000</v>
      </c>
      <c r="H248" s="292"/>
    </row>
    <row r="249" spans="1:8" ht="47.25" x14ac:dyDescent="0.25">
      <c r="A249" s="577"/>
      <c r="B249" s="290" t="s">
        <v>207</v>
      </c>
      <c r="C249" s="291" t="s">
        <v>626</v>
      </c>
      <c r="D249" s="292"/>
      <c r="E249" s="296">
        <v>10000</v>
      </c>
      <c r="F249" s="292"/>
      <c r="G249" s="294">
        <f t="shared" si="11"/>
        <v>-10000</v>
      </c>
      <c r="H249" s="292"/>
    </row>
    <row r="250" spans="1:8" ht="31.5" x14ac:dyDescent="0.25">
      <c r="A250" s="577"/>
      <c r="B250" s="290" t="s">
        <v>229</v>
      </c>
      <c r="C250" s="291" t="s">
        <v>547</v>
      </c>
      <c r="D250" s="292"/>
      <c r="E250" s="296">
        <v>2</v>
      </c>
      <c r="F250" s="292"/>
      <c r="G250" s="294">
        <f t="shared" si="11"/>
        <v>-2</v>
      </c>
      <c r="H250" s="292"/>
    </row>
    <row r="251" spans="1:8" ht="47.25" x14ac:dyDescent="0.25">
      <c r="A251" s="577" t="s">
        <v>490</v>
      </c>
      <c r="B251" s="290" t="s">
        <v>674</v>
      </c>
      <c r="C251" s="291" t="s">
        <v>541</v>
      </c>
      <c r="D251" s="292"/>
      <c r="E251" s="293">
        <v>1000</v>
      </c>
      <c r="F251" s="292"/>
      <c r="G251" s="294">
        <f t="shared" si="11"/>
        <v>-1000</v>
      </c>
      <c r="H251" s="329" t="s">
        <v>685</v>
      </c>
    </row>
    <row r="252" spans="1:8" ht="31.5" x14ac:dyDescent="0.25">
      <c r="A252" s="577"/>
      <c r="B252" s="290" t="s">
        <v>675</v>
      </c>
      <c r="C252" s="291" t="s">
        <v>418</v>
      </c>
      <c r="D252" s="292"/>
      <c r="E252" s="295">
        <v>1</v>
      </c>
      <c r="F252" s="292"/>
      <c r="G252" s="294">
        <f t="shared" si="11"/>
        <v>-1</v>
      </c>
      <c r="H252" s="292"/>
    </row>
    <row r="253" spans="1:8" ht="47.25" x14ac:dyDescent="0.25">
      <c r="A253" s="577"/>
      <c r="B253" s="290" t="s">
        <v>207</v>
      </c>
      <c r="C253" s="291" t="s">
        <v>628</v>
      </c>
      <c r="D253" s="292"/>
      <c r="E253" s="296">
        <v>1000</v>
      </c>
      <c r="F253" s="292"/>
      <c r="G253" s="294">
        <f t="shared" si="11"/>
        <v>-1000</v>
      </c>
      <c r="H253" s="292"/>
    </row>
    <row r="254" spans="1:8" ht="47.25" x14ac:dyDescent="0.25">
      <c r="A254" s="577"/>
      <c r="B254" s="290" t="s">
        <v>229</v>
      </c>
      <c r="C254" s="291" t="s">
        <v>422</v>
      </c>
      <c r="D254" s="292"/>
      <c r="E254" s="296">
        <v>100</v>
      </c>
      <c r="F254" s="292"/>
      <c r="G254" s="294">
        <f t="shared" si="11"/>
        <v>-100</v>
      </c>
      <c r="H254" s="292"/>
    </row>
    <row r="255" spans="1:8" ht="47.25" x14ac:dyDescent="0.25">
      <c r="A255" s="577" t="s">
        <v>629</v>
      </c>
      <c r="B255" s="290" t="s">
        <v>674</v>
      </c>
      <c r="C255" s="291" t="s">
        <v>541</v>
      </c>
      <c r="D255" s="292"/>
      <c r="E255" s="293">
        <v>3000</v>
      </c>
      <c r="F255" s="292"/>
      <c r="G255" s="294">
        <f t="shared" si="11"/>
        <v>-3000</v>
      </c>
      <c r="H255" s="329" t="s">
        <v>685</v>
      </c>
    </row>
    <row r="256" spans="1:8" x14ac:dyDescent="0.25">
      <c r="A256" s="577"/>
      <c r="B256" s="290" t="s">
        <v>675</v>
      </c>
      <c r="C256" s="291" t="s">
        <v>427</v>
      </c>
      <c r="D256" s="292"/>
      <c r="E256" s="295">
        <v>3</v>
      </c>
      <c r="F256" s="292"/>
      <c r="G256" s="294">
        <f t="shared" si="11"/>
        <v>-3</v>
      </c>
      <c r="H256" s="292"/>
    </row>
    <row r="257" spans="1:8" ht="47.25" x14ac:dyDescent="0.25">
      <c r="A257" s="577"/>
      <c r="B257" s="290" t="s">
        <v>207</v>
      </c>
      <c r="C257" s="291" t="s">
        <v>428</v>
      </c>
      <c r="D257" s="292"/>
      <c r="E257" s="296">
        <v>1000</v>
      </c>
      <c r="F257" s="292"/>
      <c r="G257" s="294">
        <f t="shared" si="11"/>
        <v>-1000</v>
      </c>
      <c r="H257" s="329" t="s">
        <v>685</v>
      </c>
    </row>
    <row r="258" spans="1:8" ht="31.5" x14ac:dyDescent="0.25">
      <c r="A258" s="577"/>
      <c r="B258" s="290" t="s">
        <v>229</v>
      </c>
      <c r="C258" s="291" t="s">
        <v>429</v>
      </c>
      <c r="D258" s="292"/>
      <c r="E258" s="296">
        <v>100</v>
      </c>
      <c r="F258" s="292"/>
      <c r="G258" s="294">
        <f t="shared" si="11"/>
        <v>-100</v>
      </c>
      <c r="H258" s="292"/>
    </row>
    <row r="259" spans="1:8" ht="47.25" x14ac:dyDescent="0.25">
      <c r="A259" s="577" t="s">
        <v>491</v>
      </c>
      <c r="B259" s="290" t="s">
        <v>674</v>
      </c>
      <c r="C259" s="291" t="s">
        <v>541</v>
      </c>
      <c r="D259" s="292"/>
      <c r="E259" s="296">
        <v>3000</v>
      </c>
      <c r="F259" s="292"/>
      <c r="G259" s="294">
        <f t="shared" si="11"/>
        <v>-3000</v>
      </c>
      <c r="H259" s="329" t="s">
        <v>685</v>
      </c>
    </row>
    <row r="260" spans="1:8" ht="31.5" x14ac:dyDescent="0.25">
      <c r="A260" s="577"/>
      <c r="B260" s="290" t="s">
        <v>675</v>
      </c>
      <c r="C260" s="291" t="s">
        <v>426</v>
      </c>
      <c r="D260" s="292"/>
      <c r="E260" s="295">
        <v>4600</v>
      </c>
      <c r="F260" s="292"/>
      <c r="G260" s="294">
        <f t="shared" si="11"/>
        <v>-4600</v>
      </c>
      <c r="H260" s="292"/>
    </row>
    <row r="261" spans="1:8" ht="31.5" x14ac:dyDescent="0.25">
      <c r="A261" s="577"/>
      <c r="B261" s="290" t="s">
        <v>207</v>
      </c>
      <c r="C261" s="291" t="s">
        <v>632</v>
      </c>
      <c r="D261" s="292"/>
      <c r="E261" s="296">
        <v>0.65217391304347827</v>
      </c>
      <c r="F261" s="292"/>
      <c r="G261" s="294">
        <f t="shared" si="11"/>
        <v>-0.65217391304347827</v>
      </c>
      <c r="H261" s="292"/>
    </row>
    <row r="262" spans="1:8" ht="31.5" x14ac:dyDescent="0.25">
      <c r="A262" s="577"/>
      <c r="B262" s="290" t="s">
        <v>229</v>
      </c>
      <c r="C262" s="291" t="s">
        <v>631</v>
      </c>
      <c r="D262" s="292"/>
      <c r="E262" s="296">
        <v>1.1948051948051948</v>
      </c>
      <c r="F262" s="292"/>
      <c r="G262" s="294">
        <f t="shared" si="11"/>
        <v>-1.1948051948051948</v>
      </c>
      <c r="H262" s="292"/>
    </row>
    <row r="263" spans="1:8" x14ac:dyDescent="0.25">
      <c r="A263" s="576" t="s">
        <v>143</v>
      </c>
      <c r="B263" s="576"/>
      <c r="C263" s="576"/>
      <c r="D263" s="576"/>
      <c r="E263" s="576"/>
      <c r="F263" s="576"/>
      <c r="G263" s="576"/>
      <c r="H263" s="576"/>
    </row>
    <row r="264" spans="1:8" x14ac:dyDescent="0.25">
      <c r="A264" s="576" t="s">
        <v>492</v>
      </c>
      <c r="B264" s="576"/>
      <c r="C264" s="576"/>
      <c r="D264" s="576"/>
      <c r="E264" s="576"/>
      <c r="F264" s="576"/>
      <c r="G264" s="576"/>
      <c r="H264" s="576"/>
    </row>
    <row r="265" spans="1:8" x14ac:dyDescent="0.25">
      <c r="A265" s="577" t="s">
        <v>518</v>
      </c>
      <c r="B265" s="290" t="s">
        <v>674</v>
      </c>
      <c r="C265" s="291" t="s">
        <v>541</v>
      </c>
      <c r="D265" s="292"/>
      <c r="E265" s="293">
        <v>5500</v>
      </c>
      <c r="F265" s="321">
        <v>4500</v>
      </c>
      <c r="G265" s="294">
        <f t="shared" ref="G265:G295" si="12">F265-E265</f>
        <v>-1000</v>
      </c>
      <c r="H265" s="292" t="s">
        <v>686</v>
      </c>
    </row>
    <row r="266" spans="1:8" ht="31.5" x14ac:dyDescent="0.25">
      <c r="A266" s="577"/>
      <c r="B266" s="290" t="s">
        <v>675</v>
      </c>
      <c r="C266" s="291" t="s">
        <v>248</v>
      </c>
      <c r="D266" s="292"/>
      <c r="E266" s="295">
        <v>1</v>
      </c>
      <c r="F266" s="292">
        <v>1</v>
      </c>
      <c r="G266" s="294">
        <f t="shared" si="12"/>
        <v>0</v>
      </c>
      <c r="H266" s="292"/>
    </row>
    <row r="267" spans="1:8" x14ac:dyDescent="0.25">
      <c r="A267" s="577"/>
      <c r="B267" s="290" t="s">
        <v>675</v>
      </c>
      <c r="C267" s="297" t="s">
        <v>433</v>
      </c>
      <c r="D267" s="292"/>
      <c r="E267" s="302" t="s">
        <v>450</v>
      </c>
      <c r="F267" s="292">
        <v>0</v>
      </c>
      <c r="G267" s="294">
        <f t="shared" si="12"/>
        <v>-12000</v>
      </c>
      <c r="H267" s="292"/>
    </row>
    <row r="268" spans="1:8" ht="63" x14ac:dyDescent="0.25">
      <c r="A268" s="577"/>
      <c r="B268" s="290" t="s">
        <v>207</v>
      </c>
      <c r="C268" s="291" t="s">
        <v>277</v>
      </c>
      <c r="D268" s="292"/>
      <c r="E268" s="296">
        <v>5500</v>
      </c>
      <c r="F268" s="320">
        <f>F265/F266</f>
        <v>4500</v>
      </c>
      <c r="G268" s="294">
        <f t="shared" si="12"/>
        <v>-1000</v>
      </c>
      <c r="H268" s="292"/>
    </row>
    <row r="269" spans="1:8" ht="31.5" x14ac:dyDescent="0.25">
      <c r="A269" s="577"/>
      <c r="B269" s="290" t="s">
        <v>229</v>
      </c>
      <c r="C269" s="291" t="s">
        <v>547</v>
      </c>
      <c r="D269" s="292"/>
      <c r="E269" s="296">
        <v>1.3333333333333333</v>
      </c>
      <c r="F269" s="320">
        <v>0</v>
      </c>
      <c r="G269" s="294">
        <f t="shared" si="12"/>
        <v>-1.3333333333333333</v>
      </c>
      <c r="H269" s="292"/>
    </row>
    <row r="270" spans="1:8" ht="47.25" x14ac:dyDescent="0.25">
      <c r="A270" s="577" t="s">
        <v>523</v>
      </c>
      <c r="B270" s="290" t="s">
        <v>674</v>
      </c>
      <c r="C270" s="291" t="s">
        <v>541</v>
      </c>
      <c r="D270" s="292"/>
      <c r="E270" s="293">
        <v>6000</v>
      </c>
      <c r="F270" s="292"/>
      <c r="G270" s="294">
        <f t="shared" si="12"/>
        <v>-6000</v>
      </c>
      <c r="H270" s="329" t="s">
        <v>685</v>
      </c>
    </row>
    <row r="271" spans="1:8" ht="47.25" x14ac:dyDescent="0.25">
      <c r="A271" s="577"/>
      <c r="B271" s="290" t="s">
        <v>675</v>
      </c>
      <c r="C271" s="291" t="s">
        <v>634</v>
      </c>
      <c r="D271" s="292"/>
      <c r="E271" s="295">
        <v>4</v>
      </c>
      <c r="F271" s="292"/>
      <c r="G271" s="294">
        <f t="shared" si="12"/>
        <v>-4</v>
      </c>
      <c r="H271" s="292"/>
    </row>
    <row r="272" spans="1:8" x14ac:dyDescent="0.25">
      <c r="A272" s="577"/>
      <c r="B272" s="290" t="s">
        <v>675</v>
      </c>
      <c r="C272" s="297" t="s">
        <v>433</v>
      </c>
      <c r="D272" s="292"/>
      <c r="E272" s="302">
        <v>8000</v>
      </c>
      <c r="F272" s="292"/>
      <c r="G272" s="294">
        <f t="shared" si="12"/>
        <v>-8000</v>
      </c>
      <c r="H272" s="292"/>
    </row>
    <row r="273" spans="1:8" ht="63" x14ac:dyDescent="0.25">
      <c r="A273" s="577"/>
      <c r="B273" s="290" t="s">
        <v>207</v>
      </c>
      <c r="C273" s="291" t="s">
        <v>278</v>
      </c>
      <c r="D273" s="292"/>
      <c r="E273" s="296">
        <v>1500</v>
      </c>
      <c r="F273" s="292"/>
      <c r="G273" s="294">
        <f t="shared" si="12"/>
        <v>-1500</v>
      </c>
      <c r="H273" s="292"/>
    </row>
    <row r="274" spans="1:8" ht="31.5" x14ac:dyDescent="0.25">
      <c r="A274" s="577"/>
      <c r="B274" s="290" t="s">
        <v>229</v>
      </c>
      <c r="C274" s="291" t="s">
        <v>547</v>
      </c>
      <c r="D274" s="292"/>
      <c r="E274" s="296">
        <v>1.1428571428571428</v>
      </c>
      <c r="F274" s="292"/>
      <c r="G274" s="294">
        <f t="shared" si="12"/>
        <v>-1.1428571428571428</v>
      </c>
      <c r="H274" s="292"/>
    </row>
    <row r="275" spans="1:8" x14ac:dyDescent="0.25">
      <c r="A275" s="576" t="s">
        <v>493</v>
      </c>
      <c r="B275" s="576"/>
      <c r="C275" s="576"/>
      <c r="D275" s="576"/>
      <c r="E275" s="576"/>
      <c r="F275" s="576"/>
      <c r="G275" s="576"/>
      <c r="H275" s="576"/>
    </row>
    <row r="276" spans="1:8" ht="47.25" x14ac:dyDescent="0.25">
      <c r="A276" s="577" t="s">
        <v>519</v>
      </c>
      <c r="B276" s="290" t="s">
        <v>674</v>
      </c>
      <c r="C276" s="291" t="s">
        <v>541</v>
      </c>
      <c r="D276" s="292"/>
      <c r="E276" s="293">
        <v>27000</v>
      </c>
      <c r="F276" s="292"/>
      <c r="G276" s="294">
        <f t="shared" si="12"/>
        <v>-27000</v>
      </c>
      <c r="H276" s="329" t="s">
        <v>685</v>
      </c>
    </row>
    <row r="277" spans="1:8" ht="47.25" x14ac:dyDescent="0.25">
      <c r="A277" s="577"/>
      <c r="B277" s="290" t="s">
        <v>675</v>
      </c>
      <c r="C277" s="291" t="s">
        <v>281</v>
      </c>
      <c r="D277" s="292"/>
      <c r="E277" s="295">
        <v>1</v>
      </c>
      <c r="F277" s="292"/>
      <c r="G277" s="294">
        <f t="shared" si="12"/>
        <v>-1</v>
      </c>
      <c r="H277" s="292"/>
    </row>
    <row r="278" spans="1:8" x14ac:dyDescent="0.25">
      <c r="A278" s="577"/>
      <c r="B278" s="290" t="s">
        <v>675</v>
      </c>
      <c r="C278" s="297" t="s">
        <v>433</v>
      </c>
      <c r="D278" s="292"/>
      <c r="E278" s="298">
        <v>200</v>
      </c>
      <c r="F278" s="292"/>
      <c r="G278" s="294">
        <f t="shared" si="12"/>
        <v>-200</v>
      </c>
      <c r="H278" s="292"/>
    </row>
    <row r="279" spans="1:8" ht="47.25" x14ac:dyDescent="0.25">
      <c r="A279" s="577"/>
      <c r="B279" s="290" t="s">
        <v>207</v>
      </c>
      <c r="C279" s="291" t="s">
        <v>282</v>
      </c>
      <c r="D279" s="292"/>
      <c r="E279" s="296">
        <v>27000</v>
      </c>
      <c r="F279" s="292"/>
      <c r="G279" s="294">
        <f t="shared" si="12"/>
        <v>-27000</v>
      </c>
      <c r="H279" s="292"/>
    </row>
    <row r="280" spans="1:8" ht="31.5" x14ac:dyDescent="0.25">
      <c r="A280" s="577"/>
      <c r="B280" s="290" t="s">
        <v>229</v>
      </c>
      <c r="C280" s="291" t="s">
        <v>547</v>
      </c>
      <c r="D280" s="292"/>
      <c r="E280" s="296">
        <v>1.3333333333333333</v>
      </c>
      <c r="F280" s="292"/>
      <c r="G280" s="294">
        <f t="shared" si="12"/>
        <v>-1.3333333333333333</v>
      </c>
      <c r="H280" s="292"/>
    </row>
    <row r="281" spans="1:8" ht="31.5" x14ac:dyDescent="0.25">
      <c r="A281" s="577" t="s">
        <v>657</v>
      </c>
      <c r="B281" s="290" t="s">
        <v>674</v>
      </c>
      <c r="C281" s="291" t="s">
        <v>541</v>
      </c>
      <c r="D281" s="292"/>
      <c r="E281" s="293">
        <v>150000</v>
      </c>
      <c r="F281" s="321">
        <v>92697.69</v>
      </c>
      <c r="G281" s="294">
        <f t="shared" si="12"/>
        <v>-57302.31</v>
      </c>
      <c r="H281" s="329" t="s">
        <v>687</v>
      </c>
    </row>
    <row r="282" spans="1:8" x14ac:dyDescent="0.25">
      <c r="A282" s="577"/>
      <c r="B282" s="290" t="s">
        <v>675</v>
      </c>
      <c r="C282" s="291" t="s">
        <v>242</v>
      </c>
      <c r="D282" s="292"/>
      <c r="E282" s="295">
        <v>1</v>
      </c>
      <c r="F282" s="292">
        <v>1</v>
      </c>
      <c r="G282" s="294">
        <f t="shared" si="12"/>
        <v>0</v>
      </c>
      <c r="H282" s="292"/>
    </row>
    <row r="283" spans="1:8" ht="31.5" x14ac:dyDescent="0.25">
      <c r="A283" s="577"/>
      <c r="B283" s="290" t="s">
        <v>207</v>
      </c>
      <c r="C283" s="291" t="s">
        <v>637</v>
      </c>
      <c r="D283" s="292"/>
      <c r="E283" s="296">
        <v>150000</v>
      </c>
      <c r="F283" s="292">
        <f>F281/F282</f>
        <v>92697.69</v>
      </c>
      <c r="G283" s="294">
        <f t="shared" si="12"/>
        <v>-57302.31</v>
      </c>
      <c r="H283" s="292"/>
    </row>
    <row r="284" spans="1:8" x14ac:dyDescent="0.25">
      <c r="A284" s="577"/>
      <c r="B284" s="290" t="s">
        <v>229</v>
      </c>
      <c r="C284" s="291" t="s">
        <v>7</v>
      </c>
      <c r="D284" s="292"/>
      <c r="E284" s="296">
        <v>100</v>
      </c>
      <c r="F284" s="320">
        <v>62</v>
      </c>
      <c r="G284" s="294">
        <f t="shared" si="12"/>
        <v>-38</v>
      </c>
      <c r="H284" s="292"/>
    </row>
    <row r="285" spans="1:8" x14ac:dyDescent="0.25">
      <c r="A285" s="576" t="s">
        <v>494</v>
      </c>
      <c r="B285" s="576"/>
      <c r="C285" s="576"/>
      <c r="D285" s="576"/>
      <c r="E285" s="576"/>
      <c r="F285" s="576"/>
      <c r="G285" s="576"/>
      <c r="H285" s="576"/>
    </row>
    <row r="286" spans="1:8" x14ac:dyDescent="0.25">
      <c r="A286" s="577" t="s">
        <v>520</v>
      </c>
      <c r="B286" s="290" t="s">
        <v>674</v>
      </c>
      <c r="C286" s="291" t="s">
        <v>541</v>
      </c>
      <c r="D286" s="292"/>
      <c r="E286" s="293">
        <v>300</v>
      </c>
      <c r="F286" s="292">
        <v>255.9</v>
      </c>
      <c r="G286" s="294">
        <f t="shared" si="12"/>
        <v>-44.099999999999994</v>
      </c>
      <c r="H286" s="292" t="s">
        <v>686</v>
      </c>
    </row>
    <row r="287" spans="1:8" x14ac:dyDescent="0.25">
      <c r="A287" s="577"/>
      <c r="B287" s="290" t="s">
        <v>675</v>
      </c>
      <c r="C287" s="291" t="s">
        <v>237</v>
      </c>
      <c r="D287" s="292"/>
      <c r="E287" s="295">
        <v>1</v>
      </c>
      <c r="F287" s="292">
        <v>1</v>
      </c>
      <c r="G287" s="294">
        <f t="shared" si="12"/>
        <v>0</v>
      </c>
      <c r="H287" s="292"/>
    </row>
    <row r="288" spans="1:8" ht="47.25" x14ac:dyDescent="0.25">
      <c r="A288" s="577"/>
      <c r="B288" s="290" t="s">
        <v>207</v>
      </c>
      <c r="C288" s="291" t="s">
        <v>639</v>
      </c>
      <c r="D288" s="292"/>
      <c r="E288" s="296">
        <v>300</v>
      </c>
      <c r="F288" s="292">
        <f>F286/F287</f>
        <v>255.9</v>
      </c>
      <c r="G288" s="294">
        <f t="shared" si="12"/>
        <v>-44.099999999999994</v>
      </c>
      <c r="H288" s="292"/>
    </row>
    <row r="289" spans="1:8" ht="47.25" x14ac:dyDescent="0.25">
      <c r="A289" s="577"/>
      <c r="B289" s="290" t="s">
        <v>229</v>
      </c>
      <c r="C289" s="291" t="s">
        <v>289</v>
      </c>
      <c r="D289" s="292"/>
      <c r="E289" s="296">
        <v>100</v>
      </c>
      <c r="F289" s="320">
        <v>85</v>
      </c>
      <c r="G289" s="294">
        <f t="shared" si="12"/>
        <v>-15</v>
      </c>
      <c r="H289" s="292"/>
    </row>
    <row r="290" spans="1:8" x14ac:dyDescent="0.25">
      <c r="A290" s="576" t="s">
        <v>495</v>
      </c>
      <c r="B290" s="576"/>
      <c r="C290" s="576"/>
      <c r="D290" s="576"/>
      <c r="E290" s="576"/>
      <c r="F290" s="576"/>
      <c r="G290" s="576"/>
      <c r="H290" s="576"/>
    </row>
    <row r="291" spans="1:8" ht="204.75" x14ac:dyDescent="0.25">
      <c r="A291" s="577" t="s">
        <v>521</v>
      </c>
      <c r="B291" s="290" t="s">
        <v>674</v>
      </c>
      <c r="C291" s="291" t="s">
        <v>541</v>
      </c>
      <c r="D291" s="292"/>
      <c r="E291" s="333">
        <v>30000</v>
      </c>
      <c r="F291" s="325"/>
      <c r="G291" s="332">
        <f t="shared" si="12"/>
        <v>-30000</v>
      </c>
      <c r="H291" s="329" t="s">
        <v>688</v>
      </c>
    </row>
    <row r="292" spans="1:8" ht="31.5" x14ac:dyDescent="0.25">
      <c r="A292" s="577"/>
      <c r="B292" s="290" t="s">
        <v>675</v>
      </c>
      <c r="C292" s="291" t="s">
        <v>240</v>
      </c>
      <c r="D292" s="292"/>
      <c r="E292" s="326">
        <v>1</v>
      </c>
      <c r="F292" s="325"/>
      <c r="G292" s="332">
        <f t="shared" si="12"/>
        <v>-1</v>
      </c>
      <c r="H292" s="292"/>
    </row>
    <row r="293" spans="1:8" x14ac:dyDescent="0.25">
      <c r="A293" s="577"/>
      <c r="B293" s="290" t="s">
        <v>675</v>
      </c>
      <c r="C293" s="297" t="s">
        <v>433</v>
      </c>
      <c r="D293" s="292"/>
      <c r="E293" s="354">
        <v>300</v>
      </c>
      <c r="F293" s="325"/>
      <c r="G293" s="332">
        <f t="shared" si="12"/>
        <v>-300</v>
      </c>
      <c r="H293" s="292"/>
    </row>
    <row r="294" spans="1:8" ht="47.25" x14ac:dyDescent="0.25">
      <c r="A294" s="577"/>
      <c r="B294" s="290" t="s">
        <v>207</v>
      </c>
      <c r="C294" s="291" t="s">
        <v>578</v>
      </c>
      <c r="D294" s="292"/>
      <c r="E294" s="334">
        <v>30000</v>
      </c>
      <c r="F294" s="325"/>
      <c r="G294" s="332">
        <f t="shared" si="12"/>
        <v>-30000</v>
      </c>
      <c r="H294" s="292"/>
    </row>
    <row r="295" spans="1:8" ht="31.5" x14ac:dyDescent="0.25">
      <c r="A295" s="577"/>
      <c r="B295" s="290" t="s">
        <v>229</v>
      </c>
      <c r="C295" s="291" t="s">
        <v>547</v>
      </c>
      <c r="D295" s="292"/>
      <c r="E295" s="334">
        <v>1.5</v>
      </c>
      <c r="F295" s="325"/>
      <c r="G295" s="332">
        <f t="shared" si="12"/>
        <v>-1.5</v>
      </c>
      <c r="H295" s="292"/>
    </row>
    <row r="296" spans="1:8" x14ac:dyDescent="0.25">
      <c r="A296" s="576" t="s">
        <v>417</v>
      </c>
      <c r="B296" s="576"/>
      <c r="C296" s="576"/>
      <c r="D296" s="576"/>
      <c r="E296" s="576"/>
      <c r="F296" s="576"/>
      <c r="G296" s="576"/>
      <c r="H296" s="576"/>
    </row>
    <row r="297" spans="1:8" x14ac:dyDescent="0.25">
      <c r="A297" s="576" t="s">
        <v>503</v>
      </c>
      <c r="B297" s="576"/>
      <c r="C297" s="576"/>
      <c r="D297" s="576"/>
      <c r="E297" s="576"/>
      <c r="F297" s="576"/>
      <c r="G297" s="576"/>
      <c r="H297" s="576"/>
    </row>
    <row r="298" spans="1:8" x14ac:dyDescent="0.25">
      <c r="A298" s="577" t="s">
        <v>496</v>
      </c>
      <c r="B298" s="290" t="s">
        <v>674</v>
      </c>
      <c r="C298" s="291" t="s">
        <v>541</v>
      </c>
      <c r="D298" s="292"/>
      <c r="E298" s="293">
        <v>893.7</v>
      </c>
      <c r="F298" s="292">
        <v>330.67</v>
      </c>
      <c r="G298" s="294">
        <f t="shared" ref="G298:G325" si="13">F298-E298</f>
        <v>-563.03</v>
      </c>
      <c r="H298" s="292" t="s">
        <v>686</v>
      </c>
    </row>
    <row r="299" spans="1:8" x14ac:dyDescent="0.25">
      <c r="A299" s="577"/>
      <c r="B299" s="290" t="s">
        <v>675</v>
      </c>
      <c r="C299" s="291" t="s">
        <v>25</v>
      </c>
      <c r="D299" s="292"/>
      <c r="E299" s="295">
        <v>3</v>
      </c>
      <c r="F299" s="292">
        <v>1</v>
      </c>
      <c r="G299" s="294">
        <v>-2</v>
      </c>
      <c r="H299" s="292"/>
    </row>
    <row r="300" spans="1:8" ht="31.5" x14ac:dyDescent="0.25">
      <c r="A300" s="577"/>
      <c r="B300" s="290" t="s">
        <v>207</v>
      </c>
      <c r="C300" s="291" t="s">
        <v>643</v>
      </c>
      <c r="D300" s="292"/>
      <c r="E300" s="296">
        <v>297.90000000000003</v>
      </c>
      <c r="F300" s="292">
        <f>F298/F299</f>
        <v>330.67</v>
      </c>
      <c r="G300" s="294">
        <f t="shared" si="13"/>
        <v>32.769999999999982</v>
      </c>
      <c r="H300" s="292"/>
    </row>
    <row r="301" spans="1:8" ht="31.5" x14ac:dyDescent="0.25">
      <c r="A301" s="577"/>
      <c r="B301" s="290" t="s">
        <v>229</v>
      </c>
      <c r="C301" s="291" t="s">
        <v>27</v>
      </c>
      <c r="D301" s="292"/>
      <c r="E301" s="296">
        <v>100</v>
      </c>
      <c r="F301" s="320">
        <v>37</v>
      </c>
      <c r="G301" s="294">
        <f t="shared" si="13"/>
        <v>-63</v>
      </c>
      <c r="H301" s="292"/>
    </row>
    <row r="302" spans="1:8" ht="47.25" x14ac:dyDescent="0.25">
      <c r="A302" s="577" t="s">
        <v>497</v>
      </c>
      <c r="B302" s="290" t="s">
        <v>674</v>
      </c>
      <c r="C302" s="291" t="s">
        <v>541</v>
      </c>
      <c r="D302" s="292"/>
      <c r="E302" s="293">
        <v>50</v>
      </c>
      <c r="F302" s="292"/>
      <c r="G302" s="294">
        <f t="shared" si="13"/>
        <v>-50</v>
      </c>
      <c r="H302" s="329" t="s">
        <v>685</v>
      </c>
    </row>
    <row r="303" spans="1:8" x14ac:dyDescent="0.25">
      <c r="A303" s="577"/>
      <c r="B303" s="290" t="s">
        <v>675</v>
      </c>
      <c r="C303" s="291" t="s">
        <v>25</v>
      </c>
      <c r="D303" s="292"/>
      <c r="E303" s="295">
        <v>3</v>
      </c>
      <c r="F303" s="292"/>
      <c r="G303" s="294">
        <f t="shared" si="13"/>
        <v>-3</v>
      </c>
      <c r="H303" s="292"/>
    </row>
    <row r="304" spans="1:8" ht="31.5" x14ac:dyDescent="0.25">
      <c r="A304" s="577"/>
      <c r="B304" s="290" t="s">
        <v>207</v>
      </c>
      <c r="C304" s="291" t="s">
        <v>642</v>
      </c>
      <c r="D304" s="292"/>
      <c r="E304" s="296">
        <v>16.666666666666668</v>
      </c>
      <c r="F304" s="292"/>
      <c r="G304" s="294">
        <f t="shared" si="13"/>
        <v>-16.666666666666668</v>
      </c>
      <c r="H304" s="292"/>
    </row>
    <row r="305" spans="1:8" ht="47.25" x14ac:dyDescent="0.25">
      <c r="A305" s="577"/>
      <c r="B305" s="290" t="s">
        <v>229</v>
      </c>
      <c r="C305" s="291" t="s">
        <v>425</v>
      </c>
      <c r="D305" s="292"/>
      <c r="E305" s="296">
        <v>100</v>
      </c>
      <c r="F305" s="292"/>
      <c r="G305" s="294">
        <f t="shared" si="13"/>
        <v>-100</v>
      </c>
      <c r="H305" s="292"/>
    </row>
    <row r="306" spans="1:8" x14ac:dyDescent="0.25">
      <c r="A306" s="577" t="s">
        <v>498</v>
      </c>
      <c r="B306" s="290" t="s">
        <v>674</v>
      </c>
      <c r="C306" s="291" t="s">
        <v>541</v>
      </c>
      <c r="D306" s="292"/>
      <c r="E306" s="307">
        <v>240</v>
      </c>
      <c r="F306" s="292">
        <v>231.01</v>
      </c>
      <c r="G306" s="294">
        <f t="shared" si="13"/>
        <v>-8.9900000000000091</v>
      </c>
      <c r="H306" s="292" t="s">
        <v>686</v>
      </c>
    </row>
    <row r="307" spans="1:8" x14ac:dyDescent="0.25">
      <c r="A307" s="577"/>
      <c r="B307" s="290" t="s">
        <v>675</v>
      </c>
      <c r="C307" s="291" t="s">
        <v>25</v>
      </c>
      <c r="D307" s="292"/>
      <c r="E307" s="295">
        <v>32</v>
      </c>
      <c r="F307" s="288">
        <v>32</v>
      </c>
      <c r="G307" s="294">
        <f>F309-E307</f>
        <v>64</v>
      </c>
      <c r="H307" s="292"/>
    </row>
    <row r="308" spans="1:8" ht="31.5" x14ac:dyDescent="0.25">
      <c r="A308" s="577"/>
      <c r="B308" s="290" t="s">
        <v>207</v>
      </c>
      <c r="C308" s="291" t="s">
        <v>646</v>
      </c>
      <c r="D308" s="292"/>
      <c r="E308" s="296">
        <v>7.5</v>
      </c>
      <c r="F308" s="320">
        <f>F306/F307</f>
        <v>7.2190624999999997</v>
      </c>
      <c r="G308" s="294">
        <f t="shared" si="13"/>
        <v>-0.28093750000000028</v>
      </c>
      <c r="H308" s="292"/>
    </row>
    <row r="309" spans="1:8" ht="47.25" x14ac:dyDescent="0.25">
      <c r="A309" s="577"/>
      <c r="B309" s="290" t="s">
        <v>229</v>
      </c>
      <c r="C309" s="291" t="s">
        <v>28</v>
      </c>
      <c r="D309" s="292"/>
      <c r="E309" s="296">
        <v>100</v>
      </c>
      <c r="F309" s="292">
        <v>96</v>
      </c>
      <c r="G309" s="294">
        <f>E309-F309</f>
        <v>4</v>
      </c>
      <c r="H309" s="292"/>
    </row>
    <row r="310" spans="1:8" x14ac:dyDescent="0.25">
      <c r="A310" s="577" t="s">
        <v>499</v>
      </c>
      <c r="B310" s="290" t="s">
        <v>674</v>
      </c>
      <c r="C310" s="291" t="s">
        <v>541</v>
      </c>
      <c r="D310" s="292"/>
      <c r="E310" s="293">
        <v>1166.23</v>
      </c>
      <c r="F310" s="292">
        <v>980.46</v>
      </c>
      <c r="G310" s="294">
        <f t="shared" si="13"/>
        <v>-185.76999999999998</v>
      </c>
      <c r="H310" s="292" t="s">
        <v>686</v>
      </c>
    </row>
    <row r="311" spans="1:8" ht="47.25" x14ac:dyDescent="0.25">
      <c r="A311" s="577"/>
      <c r="B311" s="290" t="s">
        <v>675</v>
      </c>
      <c r="C311" s="291" t="s">
        <v>29</v>
      </c>
      <c r="D311" s="292"/>
      <c r="E311" s="306">
        <v>2</v>
      </c>
      <c r="F311" s="292">
        <v>2</v>
      </c>
      <c r="G311" s="294">
        <f t="shared" si="13"/>
        <v>0</v>
      </c>
      <c r="H311" s="292"/>
    </row>
    <row r="312" spans="1:8" ht="63" x14ac:dyDescent="0.25">
      <c r="A312" s="577"/>
      <c r="B312" s="290" t="s">
        <v>207</v>
      </c>
      <c r="C312" s="291" t="s">
        <v>648</v>
      </c>
      <c r="D312" s="292"/>
      <c r="E312" s="307">
        <v>583.11500000000001</v>
      </c>
      <c r="F312" s="292">
        <f>F310/F311</f>
        <v>490.23</v>
      </c>
      <c r="G312" s="294">
        <f t="shared" si="13"/>
        <v>-92.884999999999991</v>
      </c>
      <c r="H312" s="292"/>
    </row>
    <row r="313" spans="1:8" ht="47.25" x14ac:dyDescent="0.25">
      <c r="A313" s="577"/>
      <c r="B313" s="290" t="s">
        <v>229</v>
      </c>
      <c r="C313" s="291" t="s">
        <v>30</v>
      </c>
      <c r="D313" s="292"/>
      <c r="E313" s="296">
        <v>100</v>
      </c>
      <c r="F313" s="292">
        <v>84</v>
      </c>
      <c r="G313" s="294">
        <f t="shared" si="13"/>
        <v>-16</v>
      </c>
      <c r="H313" s="292"/>
    </row>
    <row r="314" spans="1:8" x14ac:dyDescent="0.25">
      <c r="A314" s="577" t="s">
        <v>500</v>
      </c>
      <c r="B314" s="290" t="s">
        <v>674</v>
      </c>
      <c r="C314" s="291" t="s">
        <v>541</v>
      </c>
      <c r="D314" s="292"/>
      <c r="E314" s="293">
        <v>1950</v>
      </c>
      <c r="F314" s="292">
        <v>1949.61</v>
      </c>
      <c r="G314" s="294">
        <f t="shared" si="13"/>
        <v>-0.39000000000010004</v>
      </c>
      <c r="H314" s="292" t="s">
        <v>686</v>
      </c>
    </row>
    <row r="315" spans="1:8" ht="47.25" x14ac:dyDescent="0.25">
      <c r="A315" s="577"/>
      <c r="B315" s="290" t="s">
        <v>675</v>
      </c>
      <c r="C315" s="291" t="s">
        <v>29</v>
      </c>
      <c r="D315" s="292"/>
      <c r="E315" s="306">
        <v>24</v>
      </c>
      <c r="F315" s="292">
        <v>24</v>
      </c>
      <c r="G315" s="294">
        <f t="shared" si="13"/>
        <v>0</v>
      </c>
      <c r="H315" s="292"/>
    </row>
    <row r="316" spans="1:8" ht="63" x14ac:dyDescent="0.25">
      <c r="A316" s="577"/>
      <c r="B316" s="290" t="s">
        <v>207</v>
      </c>
      <c r="C316" s="291" t="s">
        <v>31</v>
      </c>
      <c r="D316" s="292"/>
      <c r="E316" s="307">
        <v>81.25</v>
      </c>
      <c r="F316" s="320">
        <f>F314/F315</f>
        <v>81.233750000000001</v>
      </c>
      <c r="G316" s="294">
        <f t="shared" si="13"/>
        <v>-1.6249999999999432E-2</v>
      </c>
      <c r="H316" s="292"/>
    </row>
    <row r="317" spans="1:8" ht="47.25" x14ac:dyDescent="0.25">
      <c r="A317" s="577"/>
      <c r="B317" s="290" t="s">
        <v>229</v>
      </c>
      <c r="C317" s="291" t="s">
        <v>32</v>
      </c>
      <c r="D317" s="292"/>
      <c r="E317" s="296">
        <v>100</v>
      </c>
      <c r="F317" s="292">
        <v>100</v>
      </c>
      <c r="G317" s="294">
        <f t="shared" si="13"/>
        <v>0</v>
      </c>
      <c r="H317" s="292"/>
    </row>
    <row r="318" spans="1:8" ht="47.25" x14ac:dyDescent="0.25">
      <c r="A318" s="577" t="s">
        <v>501</v>
      </c>
      <c r="B318" s="290" t="s">
        <v>674</v>
      </c>
      <c r="C318" s="291" t="s">
        <v>541</v>
      </c>
      <c r="D318" s="292"/>
      <c r="E318" s="293">
        <v>35</v>
      </c>
      <c r="F318" s="292"/>
      <c r="G318" s="294">
        <f t="shared" si="13"/>
        <v>-35</v>
      </c>
      <c r="H318" s="329" t="s">
        <v>685</v>
      </c>
    </row>
    <row r="319" spans="1:8" x14ac:dyDescent="0.25">
      <c r="A319" s="577"/>
      <c r="B319" s="290" t="s">
        <v>675</v>
      </c>
      <c r="C319" s="291" t="s">
        <v>33</v>
      </c>
      <c r="D319" s="292"/>
      <c r="E319" s="306">
        <v>10</v>
      </c>
      <c r="F319" s="292"/>
      <c r="G319" s="294">
        <f t="shared" si="13"/>
        <v>-10</v>
      </c>
      <c r="H319" s="292"/>
    </row>
    <row r="320" spans="1:8" ht="31.5" x14ac:dyDescent="0.25">
      <c r="A320" s="577"/>
      <c r="B320" s="290" t="s">
        <v>207</v>
      </c>
      <c r="C320" s="291" t="s">
        <v>34</v>
      </c>
      <c r="D320" s="292"/>
      <c r="E320" s="307">
        <v>3.5</v>
      </c>
      <c r="F320" s="292"/>
      <c r="G320" s="294">
        <f t="shared" si="13"/>
        <v>-3.5</v>
      </c>
      <c r="H320" s="292"/>
    </row>
    <row r="321" spans="1:8" ht="47.25" x14ac:dyDescent="0.25">
      <c r="A321" s="577"/>
      <c r="B321" s="290" t="s">
        <v>229</v>
      </c>
      <c r="C321" s="291" t="s">
        <v>35</v>
      </c>
      <c r="D321" s="292"/>
      <c r="E321" s="296">
        <v>100</v>
      </c>
      <c r="F321" s="292"/>
      <c r="G321" s="294">
        <f t="shared" si="13"/>
        <v>-100</v>
      </c>
      <c r="H321" s="292"/>
    </row>
    <row r="322" spans="1:8" x14ac:dyDescent="0.25">
      <c r="A322" s="577" t="s">
        <v>502</v>
      </c>
      <c r="B322" s="290" t="s">
        <v>674</v>
      </c>
      <c r="C322" s="291" t="s">
        <v>541</v>
      </c>
      <c r="D322" s="292"/>
      <c r="E322" s="293">
        <v>0</v>
      </c>
      <c r="F322" s="292"/>
      <c r="G322" s="294">
        <f t="shared" si="13"/>
        <v>0</v>
      </c>
      <c r="H322" s="292"/>
    </row>
    <row r="323" spans="1:8" x14ac:dyDescent="0.25">
      <c r="A323" s="577"/>
      <c r="B323" s="290" t="s">
        <v>675</v>
      </c>
      <c r="C323" s="291" t="s">
        <v>25</v>
      </c>
      <c r="D323" s="292"/>
      <c r="E323" s="296"/>
      <c r="F323" s="292"/>
      <c r="G323" s="294">
        <f t="shared" si="13"/>
        <v>0</v>
      </c>
      <c r="H323" s="292"/>
    </row>
    <row r="324" spans="1:8" ht="31.5" x14ac:dyDescent="0.25">
      <c r="A324" s="577"/>
      <c r="B324" s="290" t="s">
        <v>207</v>
      </c>
      <c r="C324" s="291" t="s">
        <v>643</v>
      </c>
      <c r="D324" s="292"/>
      <c r="E324" s="296"/>
      <c r="F324" s="292"/>
      <c r="G324" s="294">
        <f t="shared" si="13"/>
        <v>0</v>
      </c>
      <c r="H324" s="292"/>
    </row>
    <row r="325" spans="1:8" ht="31.5" x14ac:dyDescent="0.25">
      <c r="A325" s="577"/>
      <c r="B325" s="290" t="s">
        <v>229</v>
      </c>
      <c r="C325" s="291" t="s">
        <v>27</v>
      </c>
      <c r="D325" s="292"/>
      <c r="E325" s="296"/>
      <c r="F325" s="292"/>
      <c r="G325" s="294">
        <f t="shared" si="13"/>
        <v>0</v>
      </c>
      <c r="H325" s="292"/>
    </row>
    <row r="326" spans="1:8" ht="56.25" customHeight="1" x14ac:dyDescent="0.25">
      <c r="A326" s="582" t="s">
        <v>684</v>
      </c>
      <c r="B326" s="582"/>
      <c r="C326" s="582"/>
      <c r="D326" s="582"/>
      <c r="E326" s="582"/>
      <c r="F326" s="582"/>
      <c r="G326" s="582"/>
      <c r="H326" s="582"/>
    </row>
    <row r="327" spans="1:8" x14ac:dyDescent="0.25">
      <c r="A327" s="308"/>
      <c r="B327" s="309"/>
      <c r="C327" s="310"/>
      <c r="D327" s="311"/>
      <c r="E327" s="312"/>
      <c r="F327" s="311"/>
      <c r="G327" s="313"/>
      <c r="H327" s="311"/>
    </row>
    <row r="328" spans="1:8" x14ac:dyDescent="0.25">
      <c r="A328" s="308"/>
      <c r="B328" s="309"/>
      <c r="C328" s="310"/>
      <c r="D328" s="311"/>
      <c r="E328" s="312"/>
      <c r="F328" s="311"/>
      <c r="G328" s="313"/>
      <c r="H328" s="311"/>
    </row>
    <row r="329" spans="1:8" x14ac:dyDescent="0.25">
      <c r="A329" s="308"/>
      <c r="B329" s="309"/>
      <c r="C329" s="310"/>
      <c r="D329" s="311"/>
      <c r="E329" s="312"/>
      <c r="F329" s="311"/>
      <c r="G329" s="313"/>
      <c r="H329" s="311"/>
    </row>
    <row r="330" spans="1:8" x14ac:dyDescent="0.25">
      <c r="A330" s="308"/>
      <c r="B330" s="309"/>
      <c r="C330" s="310"/>
      <c r="D330" s="311"/>
      <c r="E330" s="312"/>
      <c r="F330" s="311"/>
      <c r="G330" s="313"/>
      <c r="H330" s="311"/>
    </row>
    <row r="331" spans="1:8" x14ac:dyDescent="0.25">
      <c r="A331" s="316"/>
      <c r="B331" s="309"/>
      <c r="C331" s="310"/>
      <c r="D331" s="318"/>
      <c r="E331" s="312"/>
      <c r="F331" s="318"/>
      <c r="G331" s="319"/>
      <c r="H331" s="318"/>
    </row>
    <row r="332" spans="1:8" x14ac:dyDescent="0.25">
      <c r="A332" s="317"/>
      <c r="B332" s="309"/>
      <c r="C332" s="310"/>
      <c r="D332" s="317"/>
      <c r="E332" s="312"/>
      <c r="F332" s="311"/>
      <c r="G332" s="313"/>
      <c r="H332" s="311"/>
    </row>
  </sheetData>
  <mergeCells count="115">
    <mergeCell ref="A326:H326"/>
    <mergeCell ref="A306:A309"/>
    <mergeCell ref="A310:A313"/>
    <mergeCell ref="A314:A317"/>
    <mergeCell ref="A318:A321"/>
    <mergeCell ref="A322:A325"/>
    <mergeCell ref="G1:H1"/>
    <mergeCell ref="A290:H290"/>
    <mergeCell ref="A291:A295"/>
    <mergeCell ref="A296:H296"/>
    <mergeCell ref="A297:H297"/>
    <mergeCell ref="A298:A301"/>
    <mergeCell ref="A302:A305"/>
    <mergeCell ref="A275:H275"/>
    <mergeCell ref="A276:A280"/>
    <mergeCell ref="A281:A284"/>
    <mergeCell ref="A285:H285"/>
    <mergeCell ref="A286:A289"/>
    <mergeCell ref="A255:A258"/>
    <mergeCell ref="A259:A262"/>
    <mergeCell ref="A263:H263"/>
    <mergeCell ref="A264:H264"/>
    <mergeCell ref="A265:A269"/>
    <mergeCell ref="A270:A274"/>
    <mergeCell ref="A231:A234"/>
    <mergeCell ref="A235:A239"/>
    <mergeCell ref="A240:A244"/>
    <mergeCell ref="A245:H245"/>
    <mergeCell ref="A246:A250"/>
    <mergeCell ref="A251:A254"/>
    <mergeCell ref="A207:A210"/>
    <mergeCell ref="A211:A214"/>
    <mergeCell ref="A215:A218"/>
    <mergeCell ref="A219:A222"/>
    <mergeCell ref="A223:A226"/>
    <mergeCell ref="A227:A230"/>
    <mergeCell ref="A183:A186"/>
    <mergeCell ref="A187:A190"/>
    <mergeCell ref="A191:A194"/>
    <mergeCell ref="A195:A198"/>
    <mergeCell ref="A199:A202"/>
    <mergeCell ref="A203:A206"/>
    <mergeCell ref="A159:A162"/>
    <mergeCell ref="A163:A166"/>
    <mergeCell ref="A167:A170"/>
    <mergeCell ref="A171:A174"/>
    <mergeCell ref="A175:A178"/>
    <mergeCell ref="A179:A182"/>
    <mergeCell ref="A139:H139"/>
    <mergeCell ref="A140:H140"/>
    <mergeCell ref="A141:A145"/>
    <mergeCell ref="A146:A150"/>
    <mergeCell ref="A151:A154"/>
    <mergeCell ref="A155:A158"/>
    <mergeCell ref="A119:A122"/>
    <mergeCell ref="A123:H123"/>
    <mergeCell ref="A124:A128"/>
    <mergeCell ref="A129:A133"/>
    <mergeCell ref="A134:H134"/>
    <mergeCell ref="A135:A138"/>
    <mergeCell ref="A97:A100"/>
    <mergeCell ref="A101:H101"/>
    <mergeCell ref="A102:H102"/>
    <mergeCell ref="A103:A107"/>
    <mergeCell ref="A108:A114"/>
    <mergeCell ref="A115:A118"/>
    <mergeCell ref="A76:A80"/>
    <mergeCell ref="A81:H81"/>
    <mergeCell ref="A82:H82"/>
    <mergeCell ref="A83:A86"/>
    <mergeCell ref="A87:A90"/>
    <mergeCell ref="A91:H91"/>
    <mergeCell ref="A31:H31"/>
    <mergeCell ref="A32:H32"/>
    <mergeCell ref="A33:A36"/>
    <mergeCell ref="A37:H37"/>
    <mergeCell ref="A92:H92"/>
    <mergeCell ref="A93:A96"/>
    <mergeCell ref="A69:H69"/>
    <mergeCell ref="A70:A73"/>
    <mergeCell ref="A74:H74"/>
    <mergeCell ref="A75:H75"/>
    <mergeCell ref="A38:A42"/>
    <mergeCell ref="A56:A60"/>
    <mergeCell ref="A61:H61"/>
    <mergeCell ref="A62:H62"/>
    <mergeCell ref="A63:A67"/>
    <mergeCell ref="A68:H68"/>
    <mergeCell ref="A43:H43"/>
    <mergeCell ref="A44:H44"/>
    <mergeCell ref="A45:A48"/>
    <mergeCell ref="A49:H49"/>
    <mergeCell ref="A50:H50"/>
    <mergeCell ref="A51:A55"/>
    <mergeCell ref="A19:H19"/>
    <mergeCell ref="A20:A23"/>
    <mergeCell ref="A24:H24"/>
    <mergeCell ref="A25:H25"/>
    <mergeCell ref="A26:A30"/>
    <mergeCell ref="A11:H11"/>
    <mergeCell ref="A12:H12"/>
    <mergeCell ref="A13:A17"/>
    <mergeCell ref="A18:H18"/>
    <mergeCell ref="H8:H9"/>
    <mergeCell ref="B2:G2"/>
    <mergeCell ref="B3:G3"/>
    <mergeCell ref="C4:E4"/>
    <mergeCell ref="C5:F5"/>
    <mergeCell ref="C6:D6"/>
    <mergeCell ref="E8:F8"/>
    <mergeCell ref="A8:A9"/>
    <mergeCell ref="B8:B9"/>
    <mergeCell ref="C8:C9"/>
    <mergeCell ref="D8:D9"/>
    <mergeCell ref="G8:G9"/>
  </mergeCells>
  <pageMargins left="0.70866141732283472" right="0.70866141732283472" top="0.74803149606299213" bottom="0.74803149606299213" header="0.31496062992125984" footer="0.31496062992125984"/>
  <pageSetup scale="56"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136"/>
  <sheetViews>
    <sheetView view="pageBreakPreview" topLeftCell="A113" zoomScaleNormal="100" zoomScaleSheetLayoutView="100" workbookViewId="0">
      <selection activeCell="F16" sqref="F16:J20"/>
    </sheetView>
  </sheetViews>
  <sheetFormatPr defaultRowHeight="15" x14ac:dyDescent="0.25"/>
  <cols>
    <col min="2" max="2" width="24.5703125" customWidth="1"/>
    <col min="3" max="3" width="31.5703125" customWidth="1"/>
    <col min="4" max="4" width="14.7109375" bestFit="1" customWidth="1"/>
    <col min="5" max="5" width="30.5703125" customWidth="1"/>
    <col min="6" max="6" width="14.5703125" bestFit="1" customWidth="1"/>
    <col min="7" max="7" width="14.5703125" style="12" customWidth="1"/>
    <col min="8" max="8" width="15.85546875" style="12" customWidth="1"/>
    <col min="9" max="9" width="64.42578125" style="9" customWidth="1"/>
  </cols>
  <sheetData>
    <row r="1" spans="1:9" x14ac:dyDescent="0.25">
      <c r="A1" s="385" t="s">
        <v>323</v>
      </c>
      <c r="B1" s="386"/>
      <c r="C1" s="386"/>
      <c r="D1" s="386"/>
      <c r="E1" s="386"/>
      <c r="F1" s="386"/>
      <c r="G1" s="386"/>
      <c r="H1" s="386"/>
      <c r="I1" s="386"/>
    </row>
    <row r="2" spans="1:9" ht="21.75" customHeight="1" thickBot="1" x14ac:dyDescent="0.3">
      <c r="A2" s="387"/>
      <c r="B2" s="387"/>
      <c r="C2" s="387"/>
      <c r="D2" s="387"/>
      <c r="E2" s="387"/>
      <c r="F2" s="387"/>
      <c r="G2" s="387"/>
      <c r="H2" s="387"/>
      <c r="I2" s="387"/>
    </row>
    <row r="3" spans="1:9" ht="73.5" customHeight="1" x14ac:dyDescent="0.25">
      <c r="A3" s="388" t="s">
        <v>311</v>
      </c>
      <c r="B3" s="388" t="s">
        <v>312</v>
      </c>
      <c r="C3" s="388" t="s">
        <v>313</v>
      </c>
      <c r="D3" s="388" t="s">
        <v>314</v>
      </c>
      <c r="E3" s="388" t="s">
        <v>318</v>
      </c>
      <c r="F3" s="388" t="s">
        <v>315</v>
      </c>
      <c r="G3" s="397" t="s">
        <v>316</v>
      </c>
      <c r="H3" s="398"/>
      <c r="I3" s="388" t="s">
        <v>317</v>
      </c>
    </row>
    <row r="4" spans="1:9" x14ac:dyDescent="0.25">
      <c r="A4" s="389"/>
      <c r="B4" s="389"/>
      <c r="C4" s="389"/>
      <c r="D4" s="389"/>
      <c r="E4" s="389"/>
      <c r="F4" s="389"/>
      <c r="G4" s="402"/>
      <c r="H4" s="403"/>
      <c r="I4" s="389"/>
    </row>
    <row r="5" spans="1:9" ht="15.75" thickBot="1" x14ac:dyDescent="0.3">
      <c r="A5" s="390"/>
      <c r="B5" s="390"/>
      <c r="C5" s="390"/>
      <c r="D5" s="390"/>
      <c r="E5" s="390"/>
      <c r="F5" s="390"/>
      <c r="G5" s="402"/>
      <c r="H5" s="403"/>
      <c r="I5" s="389"/>
    </row>
    <row r="6" spans="1:9" ht="242.25" customHeight="1" x14ac:dyDescent="0.25">
      <c r="A6" s="380"/>
      <c r="B6" s="377"/>
      <c r="C6" s="380" t="s">
        <v>370</v>
      </c>
      <c r="D6" s="380" t="s">
        <v>319</v>
      </c>
      <c r="E6" s="380" t="s">
        <v>320</v>
      </c>
      <c r="F6" s="380" t="s">
        <v>321</v>
      </c>
      <c r="G6" s="397">
        <f>SUM(H7:H10)</f>
        <v>90000</v>
      </c>
      <c r="H6" s="404"/>
      <c r="I6" s="374" t="s">
        <v>376</v>
      </c>
    </row>
    <row r="7" spans="1:9" ht="30.75" customHeight="1" x14ac:dyDescent="0.25">
      <c r="A7" s="381"/>
      <c r="B7" s="378"/>
      <c r="C7" s="381"/>
      <c r="D7" s="381"/>
      <c r="E7" s="381"/>
      <c r="F7" s="381"/>
      <c r="G7" s="13" t="s">
        <v>344</v>
      </c>
      <c r="H7" s="25">
        <v>29000</v>
      </c>
      <c r="I7" s="375"/>
    </row>
    <row r="8" spans="1:9" ht="33" customHeight="1" x14ac:dyDescent="0.25">
      <c r="A8" s="381"/>
      <c r="B8" s="378"/>
      <c r="C8" s="381"/>
      <c r="D8" s="381"/>
      <c r="E8" s="381"/>
      <c r="F8" s="381"/>
      <c r="G8" s="13" t="s">
        <v>345</v>
      </c>
      <c r="H8" s="25">
        <v>24000</v>
      </c>
      <c r="I8" s="375"/>
    </row>
    <row r="9" spans="1:9" ht="37.5" customHeight="1" x14ac:dyDescent="0.25">
      <c r="A9" s="381"/>
      <c r="B9" s="378"/>
      <c r="C9" s="381"/>
      <c r="D9" s="381"/>
      <c r="E9" s="381"/>
      <c r="F9" s="381"/>
      <c r="G9" s="13" t="s">
        <v>346</v>
      </c>
      <c r="H9" s="25">
        <v>19000</v>
      </c>
      <c r="I9" s="375"/>
    </row>
    <row r="10" spans="1:9" ht="37.5" customHeight="1" thickBot="1" x14ac:dyDescent="0.3">
      <c r="A10" s="381"/>
      <c r="B10" s="378"/>
      <c r="C10" s="381"/>
      <c r="D10" s="381"/>
      <c r="E10" s="381"/>
      <c r="F10" s="381"/>
      <c r="G10" s="14" t="s">
        <v>347</v>
      </c>
      <c r="H10" s="26">
        <v>18000</v>
      </c>
      <c r="I10" s="375"/>
    </row>
    <row r="11" spans="1:9" ht="293.25" x14ac:dyDescent="0.25">
      <c r="A11" s="381"/>
      <c r="B11" s="378"/>
      <c r="C11" s="381"/>
      <c r="D11" s="381"/>
      <c r="E11" s="381"/>
      <c r="F11" s="381"/>
      <c r="G11" s="13"/>
      <c r="H11" s="25"/>
      <c r="I11" s="7" t="s">
        <v>377</v>
      </c>
    </row>
    <row r="12" spans="1:9" ht="63.75" x14ac:dyDescent="0.25">
      <c r="A12" s="381"/>
      <c r="B12" s="378"/>
      <c r="C12" s="381"/>
      <c r="D12" s="381"/>
      <c r="E12" s="381"/>
      <c r="F12" s="381"/>
      <c r="G12" s="13"/>
      <c r="H12" s="25"/>
      <c r="I12" s="7" t="s">
        <v>371</v>
      </c>
    </row>
    <row r="13" spans="1:9" ht="89.25" x14ac:dyDescent="0.25">
      <c r="A13" s="381"/>
      <c r="B13" s="378"/>
      <c r="C13" s="381"/>
      <c r="D13" s="381"/>
      <c r="E13" s="381"/>
      <c r="F13" s="381"/>
      <c r="G13" s="13"/>
      <c r="H13" s="25"/>
      <c r="I13" s="7" t="s">
        <v>372</v>
      </c>
    </row>
    <row r="14" spans="1:9" ht="375" customHeight="1" x14ac:dyDescent="0.25">
      <c r="A14" s="381"/>
      <c r="B14" s="378"/>
      <c r="C14" s="381"/>
      <c r="D14" s="381"/>
      <c r="E14" s="381"/>
      <c r="F14" s="381"/>
      <c r="G14" s="13"/>
      <c r="H14" s="25"/>
      <c r="I14" s="7" t="s">
        <v>378</v>
      </c>
    </row>
    <row r="15" spans="1:9" ht="51" x14ac:dyDescent="0.25">
      <c r="A15" s="381"/>
      <c r="B15" s="378"/>
      <c r="C15" s="381"/>
      <c r="D15" s="381"/>
      <c r="E15" s="381"/>
      <c r="F15" s="381"/>
      <c r="G15" s="13"/>
      <c r="H15" s="25"/>
      <c r="I15" s="7" t="s">
        <v>373</v>
      </c>
    </row>
    <row r="16" spans="1:9" ht="229.5" x14ac:dyDescent="0.25">
      <c r="A16" s="381"/>
      <c r="B16" s="378"/>
      <c r="C16" s="381"/>
      <c r="D16" s="381"/>
      <c r="E16" s="381"/>
      <c r="F16" s="381"/>
      <c r="G16" s="13"/>
      <c r="H16" s="25"/>
      <c r="I16" s="7" t="s">
        <v>374</v>
      </c>
    </row>
    <row r="17" spans="1:9" ht="306" x14ac:dyDescent="0.25">
      <c r="A17" s="381"/>
      <c r="B17" s="378"/>
      <c r="C17" s="381"/>
      <c r="D17" s="381"/>
      <c r="E17" s="381"/>
      <c r="F17" s="381"/>
      <c r="G17" s="13"/>
      <c r="H17" s="25"/>
      <c r="I17" s="7" t="s">
        <v>379</v>
      </c>
    </row>
    <row r="18" spans="1:9" ht="64.5" thickBot="1" x14ac:dyDescent="0.3">
      <c r="A18" s="381"/>
      <c r="B18" s="378"/>
      <c r="C18" s="381"/>
      <c r="D18" s="381"/>
      <c r="E18" s="381"/>
      <c r="F18" s="381"/>
      <c r="G18" s="13"/>
      <c r="H18" s="25"/>
      <c r="I18" s="7" t="s">
        <v>375</v>
      </c>
    </row>
    <row r="19" spans="1:9" ht="327.75" customHeight="1" x14ac:dyDescent="0.25">
      <c r="A19" s="381"/>
      <c r="B19" s="378"/>
      <c r="C19" s="377" t="s">
        <v>64</v>
      </c>
      <c r="D19" s="380" t="s">
        <v>319</v>
      </c>
      <c r="E19" s="377" t="s">
        <v>320</v>
      </c>
      <c r="F19" s="391" t="s">
        <v>321</v>
      </c>
      <c r="G19" s="397">
        <f>SUM(H20:H23)</f>
        <v>240000</v>
      </c>
      <c r="H19" s="398"/>
      <c r="I19" s="364" t="s">
        <v>380</v>
      </c>
    </row>
    <row r="20" spans="1:9" ht="32.25" customHeight="1" x14ac:dyDescent="0.25">
      <c r="A20" s="381"/>
      <c r="B20" s="378"/>
      <c r="C20" s="378"/>
      <c r="D20" s="381"/>
      <c r="E20" s="378"/>
      <c r="F20" s="392"/>
      <c r="G20" s="13" t="s">
        <v>344</v>
      </c>
      <c r="H20" s="10">
        <v>63000</v>
      </c>
      <c r="I20" s="364"/>
    </row>
    <row r="21" spans="1:9" ht="39" customHeight="1" x14ac:dyDescent="0.25">
      <c r="A21" s="381"/>
      <c r="B21" s="378"/>
      <c r="C21" s="378"/>
      <c r="D21" s="381"/>
      <c r="E21" s="378"/>
      <c r="F21" s="392"/>
      <c r="G21" s="13" t="s">
        <v>345</v>
      </c>
      <c r="H21" s="10">
        <v>59000</v>
      </c>
      <c r="I21" s="364"/>
    </row>
    <row r="22" spans="1:9" ht="39.75" customHeight="1" x14ac:dyDescent="0.25">
      <c r="A22" s="381"/>
      <c r="B22" s="378"/>
      <c r="C22" s="378"/>
      <c r="D22" s="381"/>
      <c r="E22" s="378"/>
      <c r="F22" s="392"/>
      <c r="G22" s="13" t="s">
        <v>346</v>
      </c>
      <c r="H22" s="10">
        <v>59000</v>
      </c>
      <c r="I22" s="364"/>
    </row>
    <row r="23" spans="1:9" ht="69.75" customHeight="1" thickBot="1" x14ac:dyDescent="0.3">
      <c r="A23" s="381"/>
      <c r="B23" s="378"/>
      <c r="C23" s="379"/>
      <c r="D23" s="382"/>
      <c r="E23" s="379"/>
      <c r="F23" s="393"/>
      <c r="G23" s="14" t="s">
        <v>347</v>
      </c>
      <c r="H23" s="11">
        <v>59000</v>
      </c>
      <c r="I23" s="365"/>
    </row>
    <row r="24" spans="1:9" ht="110.25" customHeight="1" x14ac:dyDescent="0.25">
      <c r="A24" s="381"/>
      <c r="B24" s="378"/>
      <c r="C24" s="377" t="s">
        <v>65</v>
      </c>
      <c r="D24" s="380" t="s">
        <v>319</v>
      </c>
      <c r="E24" s="377" t="s">
        <v>320</v>
      </c>
      <c r="F24" s="391" t="s">
        <v>321</v>
      </c>
      <c r="G24" s="397">
        <f>SUM(H25:H28)</f>
        <v>121000</v>
      </c>
      <c r="H24" s="398"/>
      <c r="I24" s="363" t="s">
        <v>66</v>
      </c>
    </row>
    <row r="25" spans="1:9" x14ac:dyDescent="0.25">
      <c r="A25" s="381"/>
      <c r="B25" s="378"/>
      <c r="C25" s="378"/>
      <c r="D25" s="381"/>
      <c r="E25" s="378"/>
      <c r="F25" s="392"/>
      <c r="G25" s="13" t="s">
        <v>344</v>
      </c>
      <c r="H25" s="10">
        <v>37000</v>
      </c>
      <c r="I25" s="364"/>
    </row>
    <row r="26" spans="1:9" x14ac:dyDescent="0.25">
      <c r="A26" s="381"/>
      <c r="B26" s="378"/>
      <c r="C26" s="378"/>
      <c r="D26" s="381"/>
      <c r="E26" s="378"/>
      <c r="F26" s="392"/>
      <c r="G26" s="13" t="s">
        <v>345</v>
      </c>
      <c r="H26" s="10">
        <v>28000</v>
      </c>
      <c r="I26" s="364"/>
    </row>
    <row r="27" spans="1:9" x14ac:dyDescent="0.25">
      <c r="A27" s="381"/>
      <c r="B27" s="378"/>
      <c r="C27" s="378"/>
      <c r="D27" s="381"/>
      <c r="E27" s="378"/>
      <c r="F27" s="392"/>
      <c r="G27" s="13" t="s">
        <v>346</v>
      </c>
      <c r="H27" s="10">
        <v>28000</v>
      </c>
      <c r="I27" s="364"/>
    </row>
    <row r="28" spans="1:9" ht="15.75" thickBot="1" x14ac:dyDescent="0.3">
      <c r="A28" s="381"/>
      <c r="B28" s="378"/>
      <c r="C28" s="379"/>
      <c r="D28" s="382"/>
      <c r="E28" s="379"/>
      <c r="F28" s="393"/>
      <c r="G28" s="14" t="s">
        <v>347</v>
      </c>
      <c r="H28" s="11">
        <v>28000</v>
      </c>
      <c r="I28" s="365"/>
    </row>
    <row r="29" spans="1:9" x14ac:dyDescent="0.25">
      <c r="A29" s="381"/>
      <c r="B29" s="378"/>
      <c r="C29" s="368" t="s">
        <v>67</v>
      </c>
      <c r="D29" s="371" t="s">
        <v>319</v>
      </c>
      <c r="E29" s="368" t="s">
        <v>320</v>
      </c>
      <c r="F29" s="394" t="s">
        <v>321</v>
      </c>
      <c r="G29" s="383">
        <f>SUM(H30:H33)</f>
        <v>22000</v>
      </c>
      <c r="H29" s="384"/>
      <c r="I29" s="399" t="s">
        <v>381</v>
      </c>
    </row>
    <row r="30" spans="1:9" x14ac:dyDescent="0.25">
      <c r="A30" s="381"/>
      <c r="B30" s="378"/>
      <c r="C30" s="369"/>
      <c r="D30" s="372"/>
      <c r="E30" s="369"/>
      <c r="F30" s="395"/>
      <c r="G30" s="39" t="s">
        <v>344</v>
      </c>
      <c r="H30" s="40">
        <v>5500</v>
      </c>
      <c r="I30" s="400"/>
    </row>
    <row r="31" spans="1:9" x14ac:dyDescent="0.25">
      <c r="A31" s="381"/>
      <c r="B31" s="378"/>
      <c r="C31" s="369"/>
      <c r="D31" s="372"/>
      <c r="E31" s="369"/>
      <c r="F31" s="395"/>
      <c r="G31" s="39" t="s">
        <v>345</v>
      </c>
      <c r="H31" s="40">
        <v>5500</v>
      </c>
      <c r="I31" s="400"/>
    </row>
    <row r="32" spans="1:9" x14ac:dyDescent="0.25">
      <c r="A32" s="381"/>
      <c r="B32" s="378"/>
      <c r="C32" s="369"/>
      <c r="D32" s="372"/>
      <c r="E32" s="369"/>
      <c r="F32" s="395"/>
      <c r="G32" s="39" t="s">
        <v>346</v>
      </c>
      <c r="H32" s="40">
        <v>5500</v>
      </c>
      <c r="I32" s="400"/>
    </row>
    <row r="33" spans="1:9" ht="15.75" thickBot="1" x14ac:dyDescent="0.3">
      <c r="A33" s="381"/>
      <c r="B33" s="378"/>
      <c r="C33" s="370"/>
      <c r="D33" s="373"/>
      <c r="E33" s="370"/>
      <c r="F33" s="396"/>
      <c r="G33" s="41" t="s">
        <v>347</v>
      </c>
      <c r="H33" s="42">
        <v>5500</v>
      </c>
      <c r="I33" s="401"/>
    </row>
    <row r="34" spans="1:9" ht="205.5" customHeight="1" x14ac:dyDescent="0.25">
      <c r="A34" s="381"/>
      <c r="B34" s="378"/>
      <c r="C34" s="377" t="s">
        <v>68</v>
      </c>
      <c r="D34" s="380" t="s">
        <v>319</v>
      </c>
      <c r="E34" s="377" t="s">
        <v>320</v>
      </c>
      <c r="F34" s="391" t="s">
        <v>321</v>
      </c>
      <c r="G34" s="397">
        <f>SUM(H35:H38)</f>
        <v>22000</v>
      </c>
      <c r="H34" s="398"/>
      <c r="I34" s="363" t="s">
        <v>382</v>
      </c>
    </row>
    <row r="35" spans="1:9" x14ac:dyDescent="0.25">
      <c r="A35" s="381"/>
      <c r="B35" s="378"/>
      <c r="C35" s="378"/>
      <c r="D35" s="381"/>
      <c r="E35" s="378"/>
      <c r="F35" s="392"/>
      <c r="G35" s="13" t="s">
        <v>344</v>
      </c>
      <c r="H35" s="10">
        <v>5500</v>
      </c>
      <c r="I35" s="364"/>
    </row>
    <row r="36" spans="1:9" x14ac:dyDescent="0.25">
      <c r="A36" s="381"/>
      <c r="B36" s="378"/>
      <c r="C36" s="378"/>
      <c r="D36" s="381"/>
      <c r="E36" s="378"/>
      <c r="F36" s="392"/>
      <c r="G36" s="13" t="s">
        <v>345</v>
      </c>
      <c r="H36" s="10">
        <v>5500</v>
      </c>
      <c r="I36" s="364"/>
    </row>
    <row r="37" spans="1:9" x14ac:dyDescent="0.25">
      <c r="A37" s="381"/>
      <c r="B37" s="378"/>
      <c r="C37" s="378"/>
      <c r="D37" s="381"/>
      <c r="E37" s="378"/>
      <c r="F37" s="392"/>
      <c r="G37" s="13" t="s">
        <v>346</v>
      </c>
      <c r="H37" s="10">
        <v>5500</v>
      </c>
      <c r="I37" s="364"/>
    </row>
    <row r="38" spans="1:9" ht="15.75" thickBot="1" x14ac:dyDescent="0.3">
      <c r="A38" s="381"/>
      <c r="B38" s="378"/>
      <c r="C38" s="379"/>
      <c r="D38" s="382"/>
      <c r="E38" s="379"/>
      <c r="F38" s="393"/>
      <c r="G38" s="14" t="s">
        <v>347</v>
      </c>
      <c r="H38" s="11">
        <v>5500</v>
      </c>
      <c r="I38" s="365"/>
    </row>
    <row r="39" spans="1:9" ht="294.75" customHeight="1" x14ac:dyDescent="0.25">
      <c r="A39" s="381"/>
      <c r="B39" s="378"/>
      <c r="C39" s="377" t="s">
        <v>69</v>
      </c>
      <c r="D39" s="380" t="s">
        <v>319</v>
      </c>
      <c r="E39" s="377" t="s">
        <v>320</v>
      </c>
      <c r="F39" s="391" t="s">
        <v>321</v>
      </c>
      <c r="G39" s="397">
        <f>SUM(H40:H43)</f>
        <v>100000</v>
      </c>
      <c r="H39" s="398"/>
      <c r="I39" s="363" t="s">
        <v>383</v>
      </c>
    </row>
    <row r="40" spans="1:9" ht="21.75" customHeight="1" x14ac:dyDescent="0.25">
      <c r="A40" s="381"/>
      <c r="B40" s="378"/>
      <c r="C40" s="378"/>
      <c r="D40" s="381"/>
      <c r="E40" s="378"/>
      <c r="F40" s="392"/>
      <c r="G40" s="13" t="s">
        <v>344</v>
      </c>
      <c r="H40" s="10">
        <v>25000</v>
      </c>
      <c r="I40" s="364"/>
    </row>
    <row r="41" spans="1:9" ht="31.5" customHeight="1" x14ac:dyDescent="0.25">
      <c r="A41" s="381"/>
      <c r="B41" s="378"/>
      <c r="C41" s="378"/>
      <c r="D41" s="381"/>
      <c r="E41" s="378"/>
      <c r="F41" s="392"/>
      <c r="G41" s="13" t="s">
        <v>345</v>
      </c>
      <c r="H41" s="10">
        <v>25000</v>
      </c>
      <c r="I41" s="364"/>
    </row>
    <row r="42" spans="1:9" ht="21.75" customHeight="1" x14ac:dyDescent="0.25">
      <c r="A42" s="381"/>
      <c r="B42" s="378"/>
      <c r="C42" s="378"/>
      <c r="D42" s="381"/>
      <c r="E42" s="378"/>
      <c r="F42" s="392"/>
      <c r="G42" s="13" t="s">
        <v>346</v>
      </c>
      <c r="H42" s="10">
        <v>25000</v>
      </c>
      <c r="I42" s="364"/>
    </row>
    <row r="43" spans="1:9" ht="33.75" customHeight="1" thickBot="1" x14ac:dyDescent="0.3">
      <c r="A43" s="381"/>
      <c r="B43" s="378"/>
      <c r="C43" s="379"/>
      <c r="D43" s="382"/>
      <c r="E43" s="379"/>
      <c r="F43" s="393"/>
      <c r="G43" s="14" t="s">
        <v>347</v>
      </c>
      <c r="H43" s="11">
        <v>25000</v>
      </c>
      <c r="I43" s="365"/>
    </row>
    <row r="44" spans="1:9" x14ac:dyDescent="0.25">
      <c r="A44" s="381"/>
      <c r="B44" s="378"/>
      <c r="C44" s="377" t="s">
        <v>70</v>
      </c>
      <c r="D44" s="380" t="s">
        <v>319</v>
      </c>
      <c r="E44" s="377" t="s">
        <v>320</v>
      </c>
      <c r="F44" s="391" t="s">
        <v>321</v>
      </c>
      <c r="G44" s="397">
        <f>SUM(H45:H48)</f>
        <v>41000</v>
      </c>
      <c r="H44" s="398"/>
      <c r="I44" s="363" t="s">
        <v>385</v>
      </c>
    </row>
    <row r="45" spans="1:9" x14ac:dyDescent="0.25">
      <c r="A45" s="381"/>
      <c r="B45" s="378"/>
      <c r="C45" s="378"/>
      <c r="D45" s="381"/>
      <c r="E45" s="378"/>
      <c r="F45" s="392"/>
      <c r="G45" s="13" t="s">
        <v>344</v>
      </c>
      <c r="H45" s="10">
        <v>14000</v>
      </c>
      <c r="I45" s="364"/>
    </row>
    <row r="46" spans="1:9" x14ac:dyDescent="0.25">
      <c r="A46" s="381"/>
      <c r="B46" s="378"/>
      <c r="C46" s="378"/>
      <c r="D46" s="381"/>
      <c r="E46" s="378"/>
      <c r="F46" s="392"/>
      <c r="G46" s="13" t="s">
        <v>345</v>
      </c>
      <c r="H46" s="10">
        <v>9000</v>
      </c>
      <c r="I46" s="364"/>
    </row>
    <row r="47" spans="1:9" x14ac:dyDescent="0.25">
      <c r="A47" s="381"/>
      <c r="B47" s="378"/>
      <c r="C47" s="378"/>
      <c r="D47" s="381"/>
      <c r="E47" s="378"/>
      <c r="F47" s="392"/>
      <c r="G47" s="13" t="s">
        <v>346</v>
      </c>
      <c r="H47" s="10">
        <v>9000</v>
      </c>
      <c r="I47" s="364"/>
    </row>
    <row r="48" spans="1:9" ht="15.75" thickBot="1" x14ac:dyDescent="0.3">
      <c r="A48" s="381"/>
      <c r="B48" s="378"/>
      <c r="C48" s="379"/>
      <c r="D48" s="382"/>
      <c r="E48" s="379"/>
      <c r="F48" s="393"/>
      <c r="G48" s="14" t="s">
        <v>347</v>
      </c>
      <c r="H48" s="11">
        <v>9000</v>
      </c>
      <c r="I48" s="365"/>
    </row>
    <row r="49" spans="1:9" ht="29.25" customHeight="1" x14ac:dyDescent="0.25">
      <c r="A49" s="381"/>
      <c r="B49" s="378"/>
      <c r="C49" s="377" t="s">
        <v>365</v>
      </c>
      <c r="D49" s="380" t="s">
        <v>319</v>
      </c>
      <c r="E49" s="377" t="s">
        <v>320</v>
      </c>
      <c r="F49" s="391" t="s">
        <v>321</v>
      </c>
      <c r="G49" s="397">
        <f>SUM(H50:H53)</f>
        <v>42000</v>
      </c>
      <c r="H49" s="398"/>
      <c r="I49" s="363" t="s">
        <v>322</v>
      </c>
    </row>
    <row r="50" spans="1:9" x14ac:dyDescent="0.25">
      <c r="A50" s="381"/>
      <c r="B50" s="378"/>
      <c r="C50" s="378"/>
      <c r="D50" s="381"/>
      <c r="E50" s="378"/>
      <c r="F50" s="392"/>
      <c r="G50" s="13" t="s">
        <v>344</v>
      </c>
      <c r="H50" s="10">
        <v>9000</v>
      </c>
      <c r="I50" s="364"/>
    </row>
    <row r="51" spans="1:9" x14ac:dyDescent="0.25">
      <c r="A51" s="381"/>
      <c r="B51" s="378"/>
      <c r="C51" s="378"/>
      <c r="D51" s="381"/>
      <c r="E51" s="378"/>
      <c r="F51" s="392"/>
      <c r="G51" s="13" t="s">
        <v>345</v>
      </c>
      <c r="H51" s="10">
        <v>10000</v>
      </c>
      <c r="I51" s="364"/>
    </row>
    <row r="52" spans="1:9" x14ac:dyDescent="0.25">
      <c r="A52" s="381"/>
      <c r="B52" s="378"/>
      <c r="C52" s="378"/>
      <c r="D52" s="381"/>
      <c r="E52" s="378"/>
      <c r="F52" s="392"/>
      <c r="G52" s="13" t="s">
        <v>346</v>
      </c>
      <c r="H52" s="10">
        <v>11000</v>
      </c>
      <c r="I52" s="364"/>
    </row>
    <row r="53" spans="1:9" ht="15.75" thickBot="1" x14ac:dyDescent="0.3">
      <c r="A53" s="381"/>
      <c r="B53" s="378"/>
      <c r="C53" s="379"/>
      <c r="D53" s="382"/>
      <c r="E53" s="379"/>
      <c r="F53" s="393"/>
      <c r="G53" s="14" t="s">
        <v>347</v>
      </c>
      <c r="H53" s="11">
        <v>12000</v>
      </c>
      <c r="I53" s="365"/>
    </row>
    <row r="54" spans="1:9" ht="101.25" customHeight="1" x14ac:dyDescent="0.25">
      <c r="A54" s="381"/>
      <c r="B54" s="378"/>
      <c r="C54" s="377" t="s">
        <v>71</v>
      </c>
      <c r="D54" s="380" t="s">
        <v>319</v>
      </c>
      <c r="E54" s="377" t="s">
        <v>320</v>
      </c>
      <c r="F54" s="391" t="s">
        <v>321</v>
      </c>
      <c r="G54" s="397">
        <f>SUM(H55:H58)</f>
        <v>520000</v>
      </c>
      <c r="H54" s="398"/>
      <c r="I54" s="363" t="s">
        <v>72</v>
      </c>
    </row>
    <row r="55" spans="1:9" x14ac:dyDescent="0.25">
      <c r="A55" s="381"/>
      <c r="B55" s="378"/>
      <c r="C55" s="378"/>
      <c r="D55" s="381"/>
      <c r="E55" s="378"/>
      <c r="F55" s="392"/>
      <c r="G55" s="13" t="s">
        <v>344</v>
      </c>
      <c r="H55" s="10">
        <v>300000</v>
      </c>
      <c r="I55" s="364"/>
    </row>
    <row r="56" spans="1:9" x14ac:dyDescent="0.25">
      <c r="A56" s="381"/>
      <c r="B56" s="378"/>
      <c r="C56" s="378"/>
      <c r="D56" s="381"/>
      <c r="E56" s="378"/>
      <c r="F56" s="392"/>
      <c r="G56" s="13" t="s">
        <v>345</v>
      </c>
      <c r="H56" s="10">
        <v>120000</v>
      </c>
      <c r="I56" s="364"/>
    </row>
    <row r="57" spans="1:9" x14ac:dyDescent="0.25">
      <c r="A57" s="381"/>
      <c r="B57" s="378"/>
      <c r="C57" s="378"/>
      <c r="D57" s="381"/>
      <c r="E57" s="378"/>
      <c r="F57" s="392"/>
      <c r="G57" s="13" t="s">
        <v>346</v>
      </c>
      <c r="H57" s="10">
        <v>50000</v>
      </c>
      <c r="I57" s="364"/>
    </row>
    <row r="58" spans="1:9" ht="15.75" thickBot="1" x14ac:dyDescent="0.3">
      <c r="A58" s="381"/>
      <c r="B58" s="378"/>
      <c r="C58" s="379"/>
      <c r="D58" s="382"/>
      <c r="E58" s="379"/>
      <c r="F58" s="393"/>
      <c r="G58" s="14" t="s">
        <v>347</v>
      </c>
      <c r="H58" s="11">
        <v>50000</v>
      </c>
      <c r="I58" s="365"/>
    </row>
    <row r="59" spans="1:9" ht="62.25" customHeight="1" x14ac:dyDescent="0.25">
      <c r="A59" s="381"/>
      <c r="B59" s="378"/>
      <c r="C59" s="377" t="s">
        <v>73</v>
      </c>
      <c r="D59" s="380" t="s">
        <v>319</v>
      </c>
      <c r="E59" s="377" t="s">
        <v>320</v>
      </c>
      <c r="F59" s="391" t="s">
        <v>321</v>
      </c>
      <c r="G59" s="397">
        <f>SUM(H60:H63)</f>
        <v>263000</v>
      </c>
      <c r="H59" s="398"/>
      <c r="I59" s="363" t="s">
        <v>74</v>
      </c>
    </row>
    <row r="60" spans="1:9" x14ac:dyDescent="0.25">
      <c r="A60" s="381"/>
      <c r="B60" s="378"/>
      <c r="C60" s="378"/>
      <c r="D60" s="381"/>
      <c r="E60" s="378"/>
      <c r="F60" s="392"/>
      <c r="G60" s="13" t="s">
        <v>344</v>
      </c>
      <c r="H60" s="10">
        <v>60000</v>
      </c>
      <c r="I60" s="364"/>
    </row>
    <row r="61" spans="1:9" x14ac:dyDescent="0.25">
      <c r="A61" s="381"/>
      <c r="B61" s="378"/>
      <c r="C61" s="378"/>
      <c r="D61" s="381"/>
      <c r="E61" s="378"/>
      <c r="F61" s="392"/>
      <c r="G61" s="13" t="s">
        <v>345</v>
      </c>
      <c r="H61" s="10">
        <v>65000</v>
      </c>
      <c r="I61" s="364"/>
    </row>
    <row r="62" spans="1:9" x14ac:dyDescent="0.25">
      <c r="A62" s="381"/>
      <c r="B62" s="378"/>
      <c r="C62" s="378"/>
      <c r="D62" s="381"/>
      <c r="E62" s="378"/>
      <c r="F62" s="392"/>
      <c r="G62" s="13" t="s">
        <v>346</v>
      </c>
      <c r="H62" s="10">
        <v>68000</v>
      </c>
      <c r="I62" s="364"/>
    </row>
    <row r="63" spans="1:9" ht="15.75" thickBot="1" x14ac:dyDescent="0.3">
      <c r="A63" s="381"/>
      <c r="B63" s="378"/>
      <c r="C63" s="379"/>
      <c r="D63" s="382"/>
      <c r="E63" s="379"/>
      <c r="F63" s="393"/>
      <c r="G63" s="14" t="s">
        <v>347</v>
      </c>
      <c r="H63" s="11">
        <v>70000</v>
      </c>
      <c r="I63" s="365"/>
    </row>
    <row r="64" spans="1:9" ht="49.5" customHeight="1" x14ac:dyDescent="0.25">
      <c r="A64" s="381"/>
      <c r="B64" s="378"/>
      <c r="C64" s="377" t="s">
        <v>75</v>
      </c>
      <c r="D64" s="380" t="s">
        <v>319</v>
      </c>
      <c r="E64" s="377" t="s">
        <v>320</v>
      </c>
      <c r="F64" s="391" t="s">
        <v>321</v>
      </c>
      <c r="G64" s="397">
        <f>SUM(H65:H68)</f>
        <v>24000</v>
      </c>
      <c r="H64" s="398"/>
      <c r="I64" s="363" t="s">
        <v>76</v>
      </c>
    </row>
    <row r="65" spans="1:9" x14ac:dyDescent="0.25">
      <c r="A65" s="381"/>
      <c r="B65" s="378"/>
      <c r="C65" s="378"/>
      <c r="D65" s="381"/>
      <c r="E65" s="378"/>
      <c r="F65" s="392"/>
      <c r="G65" s="13" t="s">
        <v>344</v>
      </c>
      <c r="H65" s="10">
        <v>6000</v>
      </c>
      <c r="I65" s="364"/>
    </row>
    <row r="66" spans="1:9" x14ac:dyDescent="0.25">
      <c r="A66" s="381"/>
      <c r="B66" s="378"/>
      <c r="C66" s="378"/>
      <c r="D66" s="381"/>
      <c r="E66" s="378"/>
      <c r="F66" s="392"/>
      <c r="G66" s="13" t="s">
        <v>345</v>
      </c>
      <c r="H66" s="10">
        <v>6000</v>
      </c>
      <c r="I66" s="364"/>
    </row>
    <row r="67" spans="1:9" x14ac:dyDescent="0.25">
      <c r="A67" s="381"/>
      <c r="B67" s="378"/>
      <c r="C67" s="378"/>
      <c r="D67" s="381"/>
      <c r="E67" s="378"/>
      <c r="F67" s="392"/>
      <c r="G67" s="13" t="s">
        <v>346</v>
      </c>
      <c r="H67" s="10">
        <v>6000</v>
      </c>
      <c r="I67" s="364"/>
    </row>
    <row r="68" spans="1:9" ht="15.75" thickBot="1" x14ac:dyDescent="0.3">
      <c r="A68" s="381"/>
      <c r="B68" s="378"/>
      <c r="C68" s="379"/>
      <c r="D68" s="382"/>
      <c r="E68" s="379"/>
      <c r="F68" s="393"/>
      <c r="G68" s="14" t="s">
        <v>347</v>
      </c>
      <c r="H68" s="11">
        <v>6000</v>
      </c>
      <c r="I68" s="365"/>
    </row>
    <row r="69" spans="1:9" ht="132.75" customHeight="1" x14ac:dyDescent="0.25">
      <c r="A69" s="381"/>
      <c r="B69" s="378"/>
      <c r="C69" s="377" t="s">
        <v>77</v>
      </c>
      <c r="D69" s="380" t="s">
        <v>319</v>
      </c>
      <c r="E69" s="377" t="s">
        <v>320</v>
      </c>
      <c r="F69" s="391" t="s">
        <v>321</v>
      </c>
      <c r="G69" s="397">
        <f>SUM(H70:H73)</f>
        <v>80000</v>
      </c>
      <c r="H69" s="398"/>
      <c r="I69" s="363" t="s">
        <v>79</v>
      </c>
    </row>
    <row r="70" spans="1:9" x14ac:dyDescent="0.25">
      <c r="A70" s="381"/>
      <c r="B70" s="378"/>
      <c r="C70" s="378"/>
      <c r="D70" s="381"/>
      <c r="E70" s="378"/>
      <c r="F70" s="392"/>
      <c r="G70" s="13" t="s">
        <v>344</v>
      </c>
      <c r="H70" s="10">
        <v>20000</v>
      </c>
      <c r="I70" s="364"/>
    </row>
    <row r="71" spans="1:9" x14ac:dyDescent="0.25">
      <c r="A71" s="381"/>
      <c r="B71" s="378"/>
      <c r="C71" s="378"/>
      <c r="D71" s="381"/>
      <c r="E71" s="378"/>
      <c r="F71" s="392"/>
      <c r="G71" s="13" t="s">
        <v>345</v>
      </c>
      <c r="H71" s="10">
        <v>20000</v>
      </c>
      <c r="I71" s="364"/>
    </row>
    <row r="72" spans="1:9" x14ac:dyDescent="0.25">
      <c r="A72" s="381"/>
      <c r="B72" s="378"/>
      <c r="C72" s="378"/>
      <c r="D72" s="381"/>
      <c r="E72" s="378"/>
      <c r="F72" s="392"/>
      <c r="G72" s="13" t="s">
        <v>346</v>
      </c>
      <c r="H72" s="10">
        <v>20000</v>
      </c>
      <c r="I72" s="364"/>
    </row>
    <row r="73" spans="1:9" ht="15.75" thickBot="1" x14ac:dyDescent="0.3">
      <c r="A73" s="381"/>
      <c r="B73" s="378"/>
      <c r="C73" s="379"/>
      <c r="D73" s="382"/>
      <c r="E73" s="379"/>
      <c r="F73" s="393"/>
      <c r="G73" s="14" t="s">
        <v>347</v>
      </c>
      <c r="H73" s="11">
        <v>20000</v>
      </c>
      <c r="I73" s="365"/>
    </row>
    <row r="74" spans="1:9" ht="73.5" customHeight="1" x14ac:dyDescent="0.25">
      <c r="A74" s="381"/>
      <c r="B74" s="378"/>
      <c r="C74" s="377" t="s">
        <v>80</v>
      </c>
      <c r="D74" s="380" t="s">
        <v>319</v>
      </c>
      <c r="E74" s="377" t="s">
        <v>320</v>
      </c>
      <c r="F74" s="391" t="s">
        <v>321</v>
      </c>
      <c r="G74" s="397">
        <f>SUM(H75:H78)</f>
        <v>16200</v>
      </c>
      <c r="H74" s="398"/>
      <c r="I74" s="363" t="s">
        <v>81</v>
      </c>
    </row>
    <row r="75" spans="1:9" x14ac:dyDescent="0.25">
      <c r="A75" s="381"/>
      <c r="B75" s="378"/>
      <c r="C75" s="378"/>
      <c r="D75" s="381"/>
      <c r="E75" s="378"/>
      <c r="F75" s="392"/>
      <c r="G75" s="13" t="s">
        <v>344</v>
      </c>
      <c r="H75" s="10">
        <v>7000</v>
      </c>
      <c r="I75" s="364"/>
    </row>
    <row r="76" spans="1:9" x14ac:dyDescent="0.25">
      <c r="A76" s="381"/>
      <c r="B76" s="378"/>
      <c r="C76" s="378"/>
      <c r="D76" s="381"/>
      <c r="E76" s="378"/>
      <c r="F76" s="392"/>
      <c r="G76" s="13" t="s">
        <v>345</v>
      </c>
      <c r="H76" s="10">
        <v>6200</v>
      </c>
      <c r="I76" s="364"/>
    </row>
    <row r="77" spans="1:9" x14ac:dyDescent="0.25">
      <c r="A77" s="381"/>
      <c r="B77" s="378"/>
      <c r="C77" s="378"/>
      <c r="D77" s="381"/>
      <c r="E77" s="378"/>
      <c r="F77" s="392"/>
      <c r="G77" s="13" t="s">
        <v>346</v>
      </c>
      <c r="H77" s="10">
        <v>2000</v>
      </c>
      <c r="I77" s="364"/>
    </row>
    <row r="78" spans="1:9" ht="15.75" thickBot="1" x14ac:dyDescent="0.3">
      <c r="A78" s="381"/>
      <c r="B78" s="378"/>
      <c r="C78" s="379"/>
      <c r="D78" s="382"/>
      <c r="E78" s="379"/>
      <c r="F78" s="393"/>
      <c r="G78" s="14" t="s">
        <v>347</v>
      </c>
      <c r="H78" s="11">
        <v>1000</v>
      </c>
      <c r="I78" s="365"/>
    </row>
    <row r="79" spans="1:9" ht="102" customHeight="1" x14ac:dyDescent="0.25">
      <c r="A79" s="381"/>
      <c r="B79" s="378"/>
      <c r="C79" s="377" t="s">
        <v>82</v>
      </c>
      <c r="D79" s="380" t="s">
        <v>319</v>
      </c>
      <c r="E79" s="377" t="s">
        <v>320</v>
      </c>
      <c r="F79" s="391" t="s">
        <v>321</v>
      </c>
      <c r="G79" s="397">
        <f>SUM(H80:H83)</f>
        <v>40000</v>
      </c>
      <c r="H79" s="398"/>
      <c r="I79" s="363" t="s">
        <v>83</v>
      </c>
    </row>
    <row r="80" spans="1:9" x14ac:dyDescent="0.25">
      <c r="A80" s="381"/>
      <c r="B80" s="378"/>
      <c r="C80" s="378"/>
      <c r="D80" s="381"/>
      <c r="E80" s="378"/>
      <c r="F80" s="392"/>
      <c r="G80" s="13" t="s">
        <v>344</v>
      </c>
      <c r="H80" s="10">
        <v>10000</v>
      </c>
      <c r="I80" s="364"/>
    </row>
    <row r="81" spans="1:9" x14ac:dyDescent="0.25">
      <c r="A81" s="381"/>
      <c r="B81" s="378"/>
      <c r="C81" s="378"/>
      <c r="D81" s="381"/>
      <c r="E81" s="378"/>
      <c r="F81" s="392"/>
      <c r="G81" s="13" t="s">
        <v>345</v>
      </c>
      <c r="H81" s="10">
        <v>10000</v>
      </c>
      <c r="I81" s="364"/>
    </row>
    <row r="82" spans="1:9" x14ac:dyDescent="0.25">
      <c r="A82" s="381"/>
      <c r="B82" s="378"/>
      <c r="C82" s="378"/>
      <c r="D82" s="381"/>
      <c r="E82" s="378"/>
      <c r="F82" s="392"/>
      <c r="G82" s="13" t="s">
        <v>346</v>
      </c>
      <c r="H82" s="10">
        <v>10000</v>
      </c>
      <c r="I82" s="364"/>
    </row>
    <row r="83" spans="1:9" ht="15.75" thickBot="1" x14ac:dyDescent="0.3">
      <c r="A83" s="381"/>
      <c r="B83" s="378"/>
      <c r="C83" s="379"/>
      <c r="D83" s="382"/>
      <c r="E83" s="379"/>
      <c r="F83" s="393"/>
      <c r="G83" s="14" t="s">
        <v>347</v>
      </c>
      <c r="H83" s="11">
        <v>10000</v>
      </c>
      <c r="I83" s="365"/>
    </row>
    <row r="84" spans="1:9" ht="130.5" customHeight="1" x14ac:dyDescent="0.25">
      <c r="A84" s="381"/>
      <c r="B84" s="378"/>
      <c r="C84" s="368" t="s">
        <v>366</v>
      </c>
      <c r="D84" s="371" t="s">
        <v>319</v>
      </c>
      <c r="E84" s="368" t="s">
        <v>320</v>
      </c>
      <c r="F84" s="394" t="s">
        <v>321</v>
      </c>
      <c r="G84" s="383">
        <f>SUM(H85:H88)</f>
        <v>2500</v>
      </c>
      <c r="H84" s="384"/>
      <c r="I84" s="399" t="s">
        <v>84</v>
      </c>
    </row>
    <row r="85" spans="1:9" x14ac:dyDescent="0.25">
      <c r="A85" s="381"/>
      <c r="B85" s="378"/>
      <c r="C85" s="369"/>
      <c r="D85" s="372"/>
      <c r="E85" s="369"/>
      <c r="F85" s="395"/>
      <c r="G85" s="39" t="s">
        <v>344</v>
      </c>
      <c r="H85" s="40">
        <v>1000</v>
      </c>
      <c r="I85" s="400"/>
    </row>
    <row r="86" spans="1:9" x14ac:dyDescent="0.25">
      <c r="A86" s="381"/>
      <c r="B86" s="378"/>
      <c r="C86" s="369"/>
      <c r="D86" s="372"/>
      <c r="E86" s="369"/>
      <c r="F86" s="395"/>
      <c r="G86" s="39" t="s">
        <v>345</v>
      </c>
      <c r="H86" s="40">
        <v>500</v>
      </c>
      <c r="I86" s="400"/>
    </row>
    <row r="87" spans="1:9" x14ac:dyDescent="0.25">
      <c r="A87" s="381"/>
      <c r="B87" s="378"/>
      <c r="C87" s="369"/>
      <c r="D87" s="372"/>
      <c r="E87" s="369"/>
      <c r="F87" s="395"/>
      <c r="G87" s="39" t="s">
        <v>346</v>
      </c>
      <c r="H87" s="40">
        <v>500</v>
      </c>
      <c r="I87" s="400"/>
    </row>
    <row r="88" spans="1:9" ht="15.75" thickBot="1" x14ac:dyDescent="0.3">
      <c r="A88" s="381"/>
      <c r="B88" s="378"/>
      <c r="C88" s="370"/>
      <c r="D88" s="373"/>
      <c r="E88" s="370"/>
      <c r="F88" s="396"/>
      <c r="G88" s="41" t="s">
        <v>347</v>
      </c>
      <c r="H88" s="42">
        <v>500</v>
      </c>
      <c r="I88" s="401"/>
    </row>
    <row r="89" spans="1:9" ht="15" customHeight="1" x14ac:dyDescent="0.25">
      <c r="A89" s="381"/>
      <c r="B89" s="378"/>
      <c r="C89" s="368" t="s">
        <v>367</v>
      </c>
      <c r="D89" s="371" t="s">
        <v>319</v>
      </c>
      <c r="E89" s="368" t="s">
        <v>320</v>
      </c>
      <c r="F89" s="394" t="s">
        <v>321</v>
      </c>
      <c r="G89" s="383">
        <f>SUM(H90:H93)</f>
        <v>1300</v>
      </c>
      <c r="H89" s="384"/>
      <c r="I89" s="399" t="s">
        <v>386</v>
      </c>
    </row>
    <row r="90" spans="1:9" x14ac:dyDescent="0.25">
      <c r="A90" s="381"/>
      <c r="B90" s="378"/>
      <c r="C90" s="369"/>
      <c r="D90" s="372"/>
      <c r="E90" s="369"/>
      <c r="F90" s="395"/>
      <c r="G90" s="39" t="s">
        <v>344</v>
      </c>
      <c r="H90" s="40">
        <v>500</v>
      </c>
      <c r="I90" s="400"/>
    </row>
    <row r="91" spans="1:9" x14ac:dyDescent="0.25">
      <c r="A91" s="381"/>
      <c r="B91" s="378"/>
      <c r="C91" s="369"/>
      <c r="D91" s="372"/>
      <c r="E91" s="369"/>
      <c r="F91" s="395"/>
      <c r="G91" s="39" t="s">
        <v>345</v>
      </c>
      <c r="H91" s="40">
        <v>300</v>
      </c>
      <c r="I91" s="400"/>
    </row>
    <row r="92" spans="1:9" x14ac:dyDescent="0.25">
      <c r="A92" s="381"/>
      <c r="B92" s="378"/>
      <c r="C92" s="369"/>
      <c r="D92" s="372"/>
      <c r="E92" s="369"/>
      <c r="F92" s="395"/>
      <c r="G92" s="39" t="s">
        <v>346</v>
      </c>
      <c r="H92" s="40">
        <v>300</v>
      </c>
      <c r="I92" s="400"/>
    </row>
    <row r="93" spans="1:9" ht="15.75" thickBot="1" x14ac:dyDescent="0.3">
      <c r="A93" s="381"/>
      <c r="B93" s="378"/>
      <c r="C93" s="370"/>
      <c r="D93" s="373"/>
      <c r="E93" s="370"/>
      <c r="F93" s="396"/>
      <c r="G93" s="41" t="s">
        <v>347</v>
      </c>
      <c r="H93" s="42">
        <v>200</v>
      </c>
      <c r="I93" s="401"/>
    </row>
    <row r="94" spans="1:9" ht="28.5" customHeight="1" x14ac:dyDescent="0.25">
      <c r="A94" s="381"/>
      <c r="B94" s="378"/>
      <c r="C94" s="368" t="s">
        <v>368</v>
      </c>
      <c r="D94" s="371" t="s">
        <v>319</v>
      </c>
      <c r="E94" s="368" t="s">
        <v>320</v>
      </c>
      <c r="F94" s="394" t="s">
        <v>321</v>
      </c>
      <c r="G94" s="383">
        <f>SUM(H95:H98)</f>
        <v>14000</v>
      </c>
      <c r="H94" s="384"/>
      <c r="I94" s="399" t="s">
        <v>85</v>
      </c>
    </row>
    <row r="95" spans="1:9" x14ac:dyDescent="0.25">
      <c r="A95" s="381"/>
      <c r="B95" s="378"/>
      <c r="C95" s="369"/>
      <c r="D95" s="372"/>
      <c r="E95" s="369"/>
      <c r="F95" s="395"/>
      <c r="G95" s="39" t="s">
        <v>344</v>
      </c>
      <c r="H95" s="40">
        <v>5000</v>
      </c>
      <c r="I95" s="400"/>
    </row>
    <row r="96" spans="1:9" x14ac:dyDescent="0.25">
      <c r="A96" s="381"/>
      <c r="B96" s="378"/>
      <c r="C96" s="369"/>
      <c r="D96" s="372"/>
      <c r="E96" s="369"/>
      <c r="F96" s="395"/>
      <c r="G96" s="39" t="s">
        <v>345</v>
      </c>
      <c r="H96" s="40">
        <v>3000</v>
      </c>
      <c r="I96" s="400"/>
    </row>
    <row r="97" spans="1:9" x14ac:dyDescent="0.25">
      <c r="A97" s="381"/>
      <c r="B97" s="378"/>
      <c r="C97" s="369"/>
      <c r="D97" s="372"/>
      <c r="E97" s="369"/>
      <c r="F97" s="395"/>
      <c r="G97" s="39" t="s">
        <v>346</v>
      </c>
      <c r="H97" s="40">
        <v>3000</v>
      </c>
      <c r="I97" s="400"/>
    </row>
    <row r="98" spans="1:9" ht="15.75" thickBot="1" x14ac:dyDescent="0.3">
      <c r="A98" s="381"/>
      <c r="B98" s="378"/>
      <c r="C98" s="370"/>
      <c r="D98" s="373"/>
      <c r="E98" s="370"/>
      <c r="F98" s="396"/>
      <c r="G98" s="41" t="s">
        <v>347</v>
      </c>
      <c r="H98" s="42">
        <v>3000</v>
      </c>
      <c r="I98" s="401"/>
    </row>
    <row r="99" spans="1:9" ht="28.5" customHeight="1" x14ac:dyDescent="0.25">
      <c r="A99" s="381"/>
      <c r="B99" s="378"/>
      <c r="C99" s="377" t="s">
        <v>387</v>
      </c>
      <c r="D99" s="380" t="s">
        <v>319</v>
      </c>
      <c r="E99" s="377" t="s">
        <v>320</v>
      </c>
      <c r="F99" s="391" t="s">
        <v>321</v>
      </c>
      <c r="G99" s="366">
        <f>SUM(H100:H103)</f>
        <v>500000</v>
      </c>
      <c r="H99" s="367"/>
      <c r="I99" s="363" t="s">
        <v>388</v>
      </c>
    </row>
    <row r="100" spans="1:9" x14ac:dyDescent="0.25">
      <c r="A100" s="381"/>
      <c r="B100" s="378"/>
      <c r="C100" s="378"/>
      <c r="D100" s="381"/>
      <c r="E100" s="378"/>
      <c r="F100" s="392"/>
      <c r="G100" s="13" t="s">
        <v>344</v>
      </c>
      <c r="H100" s="10">
        <v>200000</v>
      </c>
      <c r="I100" s="364"/>
    </row>
    <row r="101" spans="1:9" x14ac:dyDescent="0.25">
      <c r="A101" s="381"/>
      <c r="B101" s="378"/>
      <c r="C101" s="378"/>
      <c r="D101" s="381"/>
      <c r="E101" s="378"/>
      <c r="F101" s="392"/>
      <c r="G101" s="13" t="s">
        <v>345</v>
      </c>
      <c r="H101" s="10">
        <v>100000</v>
      </c>
      <c r="I101" s="364"/>
    </row>
    <row r="102" spans="1:9" x14ac:dyDescent="0.25">
      <c r="A102" s="381"/>
      <c r="B102" s="378"/>
      <c r="C102" s="378"/>
      <c r="D102" s="381"/>
      <c r="E102" s="378"/>
      <c r="F102" s="392"/>
      <c r="G102" s="13" t="s">
        <v>346</v>
      </c>
      <c r="H102" s="10">
        <v>100000</v>
      </c>
      <c r="I102" s="364"/>
    </row>
    <row r="103" spans="1:9" ht="15.75" thickBot="1" x14ac:dyDescent="0.3">
      <c r="A103" s="381"/>
      <c r="B103" s="378"/>
      <c r="C103" s="379"/>
      <c r="D103" s="382"/>
      <c r="E103" s="379"/>
      <c r="F103" s="393"/>
      <c r="G103" s="14" t="s">
        <v>347</v>
      </c>
      <c r="H103" s="11">
        <v>100000</v>
      </c>
      <c r="I103" s="365"/>
    </row>
    <row r="104" spans="1:9" ht="180.75" customHeight="1" x14ac:dyDescent="0.25">
      <c r="A104" s="381"/>
      <c r="B104" s="378"/>
      <c r="C104" s="377" t="s">
        <v>389</v>
      </c>
      <c r="D104" s="380" t="s">
        <v>319</v>
      </c>
      <c r="E104" s="377" t="s">
        <v>320</v>
      </c>
      <c r="F104" s="391" t="s">
        <v>321</v>
      </c>
      <c r="G104" s="366">
        <f>SUM(H105:H108)</f>
        <v>120000</v>
      </c>
      <c r="H104" s="367"/>
      <c r="I104" s="363" t="s">
        <v>390</v>
      </c>
    </row>
    <row r="105" spans="1:9" x14ac:dyDescent="0.25">
      <c r="A105" s="381"/>
      <c r="B105" s="378"/>
      <c r="C105" s="378"/>
      <c r="D105" s="381"/>
      <c r="E105" s="378"/>
      <c r="F105" s="392"/>
      <c r="G105" s="13" t="s">
        <v>344</v>
      </c>
      <c r="H105" s="10">
        <v>30000</v>
      </c>
      <c r="I105" s="364"/>
    </row>
    <row r="106" spans="1:9" x14ac:dyDescent="0.25">
      <c r="A106" s="381"/>
      <c r="B106" s="378"/>
      <c r="C106" s="378"/>
      <c r="D106" s="381"/>
      <c r="E106" s="378"/>
      <c r="F106" s="392"/>
      <c r="G106" s="13" t="s">
        <v>345</v>
      </c>
      <c r="H106" s="10">
        <v>30000</v>
      </c>
      <c r="I106" s="364"/>
    </row>
    <row r="107" spans="1:9" x14ac:dyDescent="0.25">
      <c r="A107" s="381"/>
      <c r="B107" s="378"/>
      <c r="C107" s="378"/>
      <c r="D107" s="381"/>
      <c r="E107" s="378"/>
      <c r="F107" s="392"/>
      <c r="G107" s="13" t="s">
        <v>346</v>
      </c>
      <c r="H107" s="10">
        <v>30000</v>
      </c>
      <c r="I107" s="364"/>
    </row>
    <row r="108" spans="1:9" ht="15.75" thickBot="1" x14ac:dyDescent="0.3">
      <c r="A108" s="381"/>
      <c r="B108" s="378"/>
      <c r="C108" s="379"/>
      <c r="D108" s="382"/>
      <c r="E108" s="379"/>
      <c r="F108" s="393"/>
      <c r="G108" s="14" t="s">
        <v>347</v>
      </c>
      <c r="H108" s="11">
        <v>30000</v>
      </c>
      <c r="I108" s="365"/>
    </row>
    <row r="109" spans="1:9" ht="30.75" customHeight="1" x14ac:dyDescent="0.25">
      <c r="A109" s="381"/>
      <c r="B109" s="378"/>
      <c r="C109" s="377" t="s">
        <v>391</v>
      </c>
      <c r="D109" s="380" t="s">
        <v>319</v>
      </c>
      <c r="E109" s="377" t="s">
        <v>320</v>
      </c>
      <c r="F109" s="391" t="s">
        <v>321</v>
      </c>
      <c r="G109" s="366">
        <f>SUM(H110:H113)</f>
        <v>120000</v>
      </c>
      <c r="H109" s="367"/>
      <c r="I109" s="363" t="s">
        <v>392</v>
      </c>
    </row>
    <row r="110" spans="1:9" x14ac:dyDescent="0.25">
      <c r="A110" s="381"/>
      <c r="B110" s="378"/>
      <c r="C110" s="378"/>
      <c r="D110" s="381"/>
      <c r="E110" s="378"/>
      <c r="F110" s="392"/>
      <c r="G110" s="13" t="s">
        <v>344</v>
      </c>
      <c r="H110" s="10">
        <v>30000</v>
      </c>
      <c r="I110" s="364"/>
    </row>
    <row r="111" spans="1:9" x14ac:dyDescent="0.25">
      <c r="A111" s="381"/>
      <c r="B111" s="378"/>
      <c r="C111" s="378"/>
      <c r="D111" s="381"/>
      <c r="E111" s="378"/>
      <c r="F111" s="392"/>
      <c r="G111" s="13" t="s">
        <v>345</v>
      </c>
      <c r="H111" s="10">
        <v>30000</v>
      </c>
      <c r="I111" s="364"/>
    </row>
    <row r="112" spans="1:9" x14ac:dyDescent="0.25">
      <c r="A112" s="381"/>
      <c r="B112" s="378"/>
      <c r="C112" s="378"/>
      <c r="D112" s="381"/>
      <c r="E112" s="378"/>
      <c r="F112" s="392"/>
      <c r="G112" s="13" t="s">
        <v>346</v>
      </c>
      <c r="H112" s="10">
        <v>30000</v>
      </c>
      <c r="I112" s="364"/>
    </row>
    <row r="113" spans="1:9" ht="15.75" thickBot="1" x14ac:dyDescent="0.3">
      <c r="A113" s="381"/>
      <c r="B113" s="378"/>
      <c r="C113" s="379"/>
      <c r="D113" s="382"/>
      <c r="E113" s="379"/>
      <c r="F113" s="393"/>
      <c r="G113" s="14" t="s">
        <v>347</v>
      </c>
      <c r="H113" s="11">
        <v>30000</v>
      </c>
      <c r="I113" s="365"/>
    </row>
    <row r="114" spans="1:9" ht="47.25" customHeight="1" x14ac:dyDescent="0.25">
      <c r="A114" s="381"/>
      <c r="B114" s="378"/>
      <c r="C114" s="377" t="s">
        <v>393</v>
      </c>
      <c r="D114" s="380" t="s">
        <v>319</v>
      </c>
      <c r="E114" s="377" t="s">
        <v>320</v>
      </c>
      <c r="F114" s="391" t="s">
        <v>321</v>
      </c>
      <c r="G114" s="366">
        <f>SUM(H115:H118)</f>
        <v>45000</v>
      </c>
      <c r="H114" s="367"/>
      <c r="I114" s="363" t="s">
        <v>394</v>
      </c>
    </row>
    <row r="115" spans="1:9" x14ac:dyDescent="0.25">
      <c r="A115" s="381"/>
      <c r="B115" s="378"/>
      <c r="C115" s="378"/>
      <c r="D115" s="381"/>
      <c r="E115" s="378"/>
      <c r="F115" s="392"/>
      <c r="G115" s="13" t="s">
        <v>344</v>
      </c>
      <c r="H115" s="10">
        <v>15000</v>
      </c>
      <c r="I115" s="364"/>
    </row>
    <row r="116" spans="1:9" x14ac:dyDescent="0.25">
      <c r="A116" s="381"/>
      <c r="B116" s="378"/>
      <c r="C116" s="378"/>
      <c r="D116" s="381"/>
      <c r="E116" s="378"/>
      <c r="F116" s="392"/>
      <c r="G116" s="13" t="s">
        <v>345</v>
      </c>
      <c r="H116" s="10">
        <v>10000</v>
      </c>
      <c r="I116" s="364"/>
    </row>
    <row r="117" spans="1:9" x14ac:dyDescent="0.25">
      <c r="A117" s="381"/>
      <c r="B117" s="378"/>
      <c r="C117" s="378"/>
      <c r="D117" s="381"/>
      <c r="E117" s="378"/>
      <c r="F117" s="392"/>
      <c r="G117" s="13" t="s">
        <v>346</v>
      </c>
      <c r="H117" s="10">
        <v>10000</v>
      </c>
      <c r="I117" s="364"/>
    </row>
    <row r="118" spans="1:9" ht="15.75" thickBot="1" x14ac:dyDescent="0.3">
      <c r="A118" s="381"/>
      <c r="B118" s="378"/>
      <c r="C118" s="379"/>
      <c r="D118" s="382"/>
      <c r="E118" s="379"/>
      <c r="F118" s="393"/>
      <c r="G118" s="14" t="s">
        <v>347</v>
      </c>
      <c r="H118" s="11">
        <v>10000</v>
      </c>
      <c r="I118" s="365"/>
    </row>
    <row r="119" spans="1:9" ht="51.75" customHeight="1" x14ac:dyDescent="0.25">
      <c r="A119" s="381"/>
      <c r="B119" s="378"/>
      <c r="C119" s="374" t="s">
        <v>397</v>
      </c>
      <c r="D119" s="380" t="s">
        <v>319</v>
      </c>
      <c r="E119" s="377" t="s">
        <v>320</v>
      </c>
      <c r="F119" s="391" t="s">
        <v>321</v>
      </c>
      <c r="G119" s="366">
        <f>SUM(H120:H123)</f>
        <v>15000</v>
      </c>
      <c r="H119" s="367"/>
      <c r="I119" s="374" t="s">
        <v>398</v>
      </c>
    </row>
    <row r="120" spans="1:9" x14ac:dyDescent="0.25">
      <c r="A120" s="381"/>
      <c r="B120" s="378"/>
      <c r="C120" s="375"/>
      <c r="D120" s="381"/>
      <c r="E120" s="378"/>
      <c r="F120" s="392"/>
      <c r="G120" s="13" t="s">
        <v>344</v>
      </c>
      <c r="H120" s="10">
        <v>6000</v>
      </c>
      <c r="I120" s="375"/>
    </row>
    <row r="121" spans="1:9" x14ac:dyDescent="0.25">
      <c r="A121" s="381"/>
      <c r="B121" s="378"/>
      <c r="C121" s="375"/>
      <c r="D121" s="381"/>
      <c r="E121" s="378"/>
      <c r="F121" s="392"/>
      <c r="G121" s="13" t="s">
        <v>345</v>
      </c>
      <c r="H121" s="10">
        <v>5000</v>
      </c>
      <c r="I121" s="375"/>
    </row>
    <row r="122" spans="1:9" x14ac:dyDescent="0.25">
      <c r="A122" s="381"/>
      <c r="B122" s="378"/>
      <c r="C122" s="375"/>
      <c r="D122" s="381"/>
      <c r="E122" s="378"/>
      <c r="F122" s="392"/>
      <c r="G122" s="13" t="s">
        <v>346</v>
      </c>
      <c r="H122" s="10">
        <v>2000</v>
      </c>
      <c r="I122" s="375"/>
    </row>
    <row r="123" spans="1:9" ht="15.75" thickBot="1" x14ac:dyDescent="0.3">
      <c r="A123" s="381"/>
      <c r="B123" s="378"/>
      <c r="C123" s="376"/>
      <c r="D123" s="382"/>
      <c r="E123" s="379"/>
      <c r="F123" s="393"/>
      <c r="G123" s="14" t="s">
        <v>347</v>
      </c>
      <c r="H123" s="11">
        <v>2000</v>
      </c>
      <c r="I123" s="376"/>
    </row>
    <row r="124" spans="1:9" ht="66" customHeight="1" x14ac:dyDescent="0.25">
      <c r="A124" s="381"/>
      <c r="B124" s="378"/>
      <c r="C124" s="377" t="s">
        <v>395</v>
      </c>
      <c r="D124" s="380" t="s">
        <v>319</v>
      </c>
      <c r="E124" s="377" t="s">
        <v>320</v>
      </c>
      <c r="F124" s="391" t="s">
        <v>321</v>
      </c>
      <c r="G124" s="366">
        <f>SUM(H125:H128)</f>
        <v>8000</v>
      </c>
      <c r="H124" s="367"/>
      <c r="I124" s="363" t="s">
        <v>396</v>
      </c>
    </row>
    <row r="125" spans="1:9" x14ac:dyDescent="0.25">
      <c r="A125" s="381"/>
      <c r="B125" s="378"/>
      <c r="C125" s="378"/>
      <c r="D125" s="381"/>
      <c r="E125" s="378"/>
      <c r="F125" s="392"/>
      <c r="G125" s="13" t="s">
        <v>344</v>
      </c>
      <c r="H125" s="10">
        <v>2950</v>
      </c>
      <c r="I125" s="364"/>
    </row>
    <row r="126" spans="1:9" x14ac:dyDescent="0.25">
      <c r="A126" s="381"/>
      <c r="B126" s="378"/>
      <c r="C126" s="378"/>
      <c r="D126" s="381"/>
      <c r="E126" s="378"/>
      <c r="F126" s="392"/>
      <c r="G126" s="13" t="s">
        <v>345</v>
      </c>
      <c r="H126" s="10">
        <v>2650</v>
      </c>
      <c r="I126" s="364"/>
    </row>
    <row r="127" spans="1:9" x14ac:dyDescent="0.25">
      <c r="A127" s="381"/>
      <c r="B127" s="378"/>
      <c r="C127" s="378"/>
      <c r="D127" s="381"/>
      <c r="E127" s="378"/>
      <c r="F127" s="392"/>
      <c r="G127" s="13" t="s">
        <v>346</v>
      </c>
      <c r="H127" s="10">
        <v>1600</v>
      </c>
      <c r="I127" s="364"/>
    </row>
    <row r="128" spans="1:9" ht="15.75" thickBot="1" x14ac:dyDescent="0.3">
      <c r="A128" s="381"/>
      <c r="B128" s="378"/>
      <c r="C128" s="379"/>
      <c r="D128" s="382"/>
      <c r="E128" s="379"/>
      <c r="F128" s="393"/>
      <c r="G128" s="14" t="s">
        <v>347</v>
      </c>
      <c r="H128" s="11">
        <v>800</v>
      </c>
      <c r="I128" s="365"/>
    </row>
    <row r="129" spans="1:8" ht="15.75" thickBot="1" x14ac:dyDescent="0.3">
      <c r="A129" s="407" t="s">
        <v>369</v>
      </c>
      <c r="B129" s="408"/>
      <c r="C129" s="408"/>
      <c r="D129" s="408"/>
      <c r="E129" s="408"/>
      <c r="F129" s="409"/>
      <c r="G129" s="405">
        <f>G6+G19+G24+G29+G34+G39+G44+G49+G54+G59+G64+G69+G74+G79+G84+G89+G94+G99+G124+G104+G109+G114+G119</f>
        <v>2447000</v>
      </c>
      <c r="H129" s="406"/>
    </row>
    <row r="130" spans="1:8" ht="15.75" thickBot="1" x14ac:dyDescent="0.3">
      <c r="A130" s="410"/>
      <c r="B130" s="410"/>
      <c r="C130" s="410"/>
      <c r="D130" s="410"/>
      <c r="E130" s="410"/>
      <c r="F130" s="410"/>
      <c r="G130" s="18">
        <v>2019</v>
      </c>
      <c r="H130" s="19">
        <f>H7+H20+H25+H35+H40+H45+H50+H55+H60+H65+H70+H75+H80+H85+H90+H95+H100+H125+H30+H105+H110+H115+H120</f>
        <v>881450</v>
      </c>
    </row>
    <row r="131" spans="1:8" ht="15.75" thickBot="1" x14ac:dyDescent="0.3">
      <c r="G131" s="18">
        <v>2020</v>
      </c>
      <c r="H131" s="19">
        <f>H8+H21+H26+H31+H36+H41+H46+H51+H56+H61+H66+H71+H76+H81+H86+H91+H96+H101+H126+H106+H111+H116+H121</f>
        <v>574650</v>
      </c>
    </row>
    <row r="132" spans="1:8" ht="15.75" thickBot="1" x14ac:dyDescent="0.3">
      <c r="G132" s="18">
        <v>2021</v>
      </c>
      <c r="H132" s="19">
        <f>H9+H22+H27+H32+H37+H42+H47+H52+H57+H62+H67+H72+H77+H82+H87+H92+H97+H102+H127+H107+H112+H117+H122</f>
        <v>495400</v>
      </c>
    </row>
    <row r="133" spans="1:8" ht="15.75" thickBot="1" x14ac:dyDescent="0.3">
      <c r="G133" s="18">
        <v>2022</v>
      </c>
      <c r="H133" s="19">
        <f>H10+H23+H28+H33+H38+H43+H48+H53+H58+H63+H68+H73+H78+H83+H88+H93+H98+H103+H128+H108+H113+H118+H123</f>
        <v>495500</v>
      </c>
    </row>
    <row r="136" spans="1:8" x14ac:dyDescent="0.25">
      <c r="H136" s="12">
        <f>G129-(H130+H131+H132+H133)</f>
        <v>0</v>
      </c>
    </row>
  </sheetData>
  <mergeCells count="152">
    <mergeCell ref="F79:F83"/>
    <mergeCell ref="G79:H79"/>
    <mergeCell ref="G84:H84"/>
    <mergeCell ref="F94:F98"/>
    <mergeCell ref="I94:I98"/>
    <mergeCell ref="E84:E88"/>
    <mergeCell ref="F84:F88"/>
    <mergeCell ref="C89:C93"/>
    <mergeCell ref="E104:E108"/>
    <mergeCell ref="C84:C88"/>
    <mergeCell ref="D84:D88"/>
    <mergeCell ref="F104:F108"/>
    <mergeCell ref="D89:D93"/>
    <mergeCell ref="C104:C108"/>
    <mergeCell ref="D104:D108"/>
    <mergeCell ref="F89:F93"/>
    <mergeCell ref="G34:H34"/>
    <mergeCell ref="G29:H29"/>
    <mergeCell ref="G39:H39"/>
    <mergeCell ref="I34:I38"/>
    <mergeCell ref="I39:I43"/>
    <mergeCell ref="G44:H44"/>
    <mergeCell ref="I114:I118"/>
    <mergeCell ref="G114:H114"/>
    <mergeCell ref="G109:H109"/>
    <mergeCell ref="I109:I113"/>
    <mergeCell ref="I74:I78"/>
    <mergeCell ref="I64:I68"/>
    <mergeCell ref="G104:H104"/>
    <mergeCell ref="I44:I48"/>
    <mergeCell ref="I69:I73"/>
    <mergeCell ref="G49:H49"/>
    <mergeCell ref="G59:H59"/>
    <mergeCell ref="G64:H64"/>
    <mergeCell ref="G69:H69"/>
    <mergeCell ref="G54:H54"/>
    <mergeCell ref="I89:I93"/>
    <mergeCell ref="I84:I88"/>
    <mergeCell ref="I79:I83"/>
    <mergeCell ref="I99:I103"/>
    <mergeCell ref="F39:F43"/>
    <mergeCell ref="F44:F48"/>
    <mergeCell ref="F64:F68"/>
    <mergeCell ref="F59:F63"/>
    <mergeCell ref="I49:I53"/>
    <mergeCell ref="F54:F58"/>
    <mergeCell ref="I54:I58"/>
    <mergeCell ref="I59:I63"/>
    <mergeCell ref="E39:E43"/>
    <mergeCell ref="E44:E48"/>
    <mergeCell ref="D44:D48"/>
    <mergeCell ref="C39:C43"/>
    <mergeCell ref="D39:D43"/>
    <mergeCell ref="D49:D53"/>
    <mergeCell ref="E74:E78"/>
    <mergeCell ref="E59:E63"/>
    <mergeCell ref="E54:E58"/>
    <mergeCell ref="D69:D73"/>
    <mergeCell ref="E69:E73"/>
    <mergeCell ref="E49:E53"/>
    <mergeCell ref="D59:D63"/>
    <mergeCell ref="D54:D58"/>
    <mergeCell ref="E64:E68"/>
    <mergeCell ref="C74:C78"/>
    <mergeCell ref="A130:F130"/>
    <mergeCell ref="C99:C103"/>
    <mergeCell ref="D99:D103"/>
    <mergeCell ref="E99:E103"/>
    <mergeCell ref="F99:F103"/>
    <mergeCell ref="C119:C123"/>
    <mergeCell ref="D119:D123"/>
    <mergeCell ref="E119:E123"/>
    <mergeCell ref="F119:F123"/>
    <mergeCell ref="C114:C118"/>
    <mergeCell ref="D114:D118"/>
    <mergeCell ref="E114:E118"/>
    <mergeCell ref="F114:F118"/>
    <mergeCell ref="C109:C113"/>
    <mergeCell ref="E109:E113"/>
    <mergeCell ref="F109:F113"/>
    <mergeCell ref="D109:D113"/>
    <mergeCell ref="G129:H129"/>
    <mergeCell ref="A129:F129"/>
    <mergeCell ref="A6:A128"/>
    <mergeCell ref="B6:B128"/>
    <mergeCell ref="C24:C28"/>
    <mergeCell ref="D29:D33"/>
    <mergeCell ref="C34:C38"/>
    <mergeCell ref="D34:D38"/>
    <mergeCell ref="C29:C33"/>
    <mergeCell ref="C79:C83"/>
    <mergeCell ref="C54:C58"/>
    <mergeCell ref="D24:D28"/>
    <mergeCell ref="C64:C68"/>
    <mergeCell ref="D64:D68"/>
    <mergeCell ref="D79:D83"/>
    <mergeCell ref="C69:C73"/>
    <mergeCell ref="D74:D78"/>
    <mergeCell ref="C49:C53"/>
    <mergeCell ref="C44:C48"/>
    <mergeCell ref="C59:C63"/>
    <mergeCell ref="C6:C18"/>
    <mergeCell ref="E24:E28"/>
    <mergeCell ref="E29:E33"/>
    <mergeCell ref="F24:F28"/>
    <mergeCell ref="G24:H24"/>
    <mergeCell ref="I19:I23"/>
    <mergeCell ref="G19:H19"/>
    <mergeCell ref="I3:I5"/>
    <mergeCell ref="E3:E5"/>
    <mergeCell ref="G3:H5"/>
    <mergeCell ref="G6:H6"/>
    <mergeCell ref="I6:I10"/>
    <mergeCell ref="F3:F5"/>
    <mergeCell ref="F6:F18"/>
    <mergeCell ref="E6:E18"/>
    <mergeCell ref="A1:I2"/>
    <mergeCell ref="A3:A5"/>
    <mergeCell ref="B3:B5"/>
    <mergeCell ref="C3:C5"/>
    <mergeCell ref="D3:D5"/>
    <mergeCell ref="F124:F128"/>
    <mergeCell ref="C19:C23"/>
    <mergeCell ref="D6:D18"/>
    <mergeCell ref="D19:D23"/>
    <mergeCell ref="F29:F33"/>
    <mergeCell ref="E89:E93"/>
    <mergeCell ref="I104:I108"/>
    <mergeCell ref="G89:H89"/>
    <mergeCell ref="E34:E38"/>
    <mergeCell ref="G74:H74"/>
    <mergeCell ref="F74:F78"/>
    <mergeCell ref="F69:F73"/>
    <mergeCell ref="F49:F53"/>
    <mergeCell ref="F34:F38"/>
    <mergeCell ref="E79:E83"/>
    <mergeCell ref="I24:I28"/>
    <mergeCell ref="I29:I33"/>
    <mergeCell ref="E19:E23"/>
    <mergeCell ref="F19:F23"/>
    <mergeCell ref="I124:I128"/>
    <mergeCell ref="G124:H124"/>
    <mergeCell ref="C94:C98"/>
    <mergeCell ref="D94:D98"/>
    <mergeCell ref="E94:E98"/>
    <mergeCell ref="G119:H119"/>
    <mergeCell ref="I119:I123"/>
    <mergeCell ref="C124:C128"/>
    <mergeCell ref="D124:D128"/>
    <mergeCell ref="E124:E128"/>
    <mergeCell ref="G94:H94"/>
    <mergeCell ref="G99:H99"/>
  </mergeCells>
  <phoneticPr fontId="0" type="noConversion"/>
  <pageMargins left="0.70866141732283472" right="0.70866141732283472" top="0.74803149606299213" bottom="0.74803149606299213" header="0.31496062992125984" footer="0.31496062992125984"/>
  <pageSetup paperSize="9" scale="60"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83"/>
  <sheetViews>
    <sheetView view="pageBreakPreview" topLeftCell="A65" zoomScaleNormal="100" zoomScaleSheetLayoutView="100" workbookViewId="0">
      <selection activeCell="F16" sqref="F16:J20"/>
    </sheetView>
  </sheetViews>
  <sheetFormatPr defaultRowHeight="15" x14ac:dyDescent="0.25"/>
  <cols>
    <col min="2" max="2" width="24.5703125" customWidth="1"/>
    <col min="3" max="3" width="31.5703125" customWidth="1"/>
    <col min="4" max="4" width="18.42578125" customWidth="1"/>
    <col min="5" max="5" width="30.5703125" customWidth="1"/>
    <col min="6" max="6" width="16" customWidth="1"/>
    <col min="7" max="7" width="6.28515625" style="15" customWidth="1"/>
    <col min="8" max="8" width="11.42578125" style="1" bestFit="1" customWidth="1"/>
    <col min="9" max="9" width="63.140625" customWidth="1"/>
    <col min="10" max="10" width="20.5703125" customWidth="1"/>
  </cols>
  <sheetData>
    <row r="1" spans="1:9" x14ac:dyDescent="0.25">
      <c r="A1" s="385" t="s">
        <v>323</v>
      </c>
      <c r="B1" s="386"/>
      <c r="C1" s="386"/>
      <c r="D1" s="386"/>
      <c r="E1" s="386"/>
      <c r="F1" s="386"/>
      <c r="G1" s="386"/>
      <c r="H1" s="386"/>
      <c r="I1" s="386"/>
    </row>
    <row r="2" spans="1:9" ht="21.75" customHeight="1" thickBot="1" x14ac:dyDescent="0.3">
      <c r="A2" s="387"/>
      <c r="B2" s="387"/>
      <c r="C2" s="387"/>
      <c r="D2" s="387"/>
      <c r="E2" s="387"/>
      <c r="F2" s="387"/>
      <c r="G2" s="387"/>
      <c r="H2" s="387"/>
      <c r="I2" s="387"/>
    </row>
    <row r="3" spans="1:9" ht="73.5" customHeight="1" x14ac:dyDescent="0.25">
      <c r="A3" s="388" t="s">
        <v>311</v>
      </c>
      <c r="B3" s="388" t="s">
        <v>312</v>
      </c>
      <c r="C3" s="388" t="s">
        <v>313</v>
      </c>
      <c r="D3" s="388" t="s">
        <v>314</v>
      </c>
      <c r="E3" s="388" t="s">
        <v>318</v>
      </c>
      <c r="F3" s="388" t="s">
        <v>315</v>
      </c>
      <c r="G3" s="411" t="s">
        <v>316</v>
      </c>
      <c r="H3" s="412"/>
      <c r="I3" s="388" t="s">
        <v>317</v>
      </c>
    </row>
    <row r="4" spans="1:9" x14ac:dyDescent="0.25">
      <c r="A4" s="389"/>
      <c r="B4" s="389"/>
      <c r="C4" s="389"/>
      <c r="D4" s="389"/>
      <c r="E4" s="389"/>
      <c r="F4" s="389"/>
      <c r="G4" s="413"/>
      <c r="H4" s="414"/>
      <c r="I4" s="389"/>
    </row>
    <row r="5" spans="1:9" ht="15.75" thickBot="1" x14ac:dyDescent="0.3">
      <c r="A5" s="390"/>
      <c r="B5" s="390"/>
      <c r="C5" s="390"/>
      <c r="D5" s="390"/>
      <c r="E5" s="390"/>
      <c r="F5" s="390"/>
      <c r="G5" s="413"/>
      <c r="H5" s="414"/>
      <c r="I5" s="390"/>
    </row>
    <row r="6" spans="1:9" ht="41.25" customHeight="1" x14ac:dyDescent="0.25">
      <c r="A6" s="380"/>
      <c r="B6" s="377"/>
      <c r="C6" s="377" t="s">
        <v>324</v>
      </c>
      <c r="D6" s="380" t="s">
        <v>326</v>
      </c>
      <c r="E6" s="377" t="s">
        <v>325</v>
      </c>
      <c r="F6" s="391" t="s">
        <v>321</v>
      </c>
      <c r="G6" s="397">
        <f>SUM(H7:H10)</f>
        <v>124800</v>
      </c>
      <c r="H6" s="412"/>
      <c r="I6" s="415" t="s">
        <v>132</v>
      </c>
    </row>
    <row r="7" spans="1:9" x14ac:dyDescent="0.25">
      <c r="A7" s="381"/>
      <c r="B7" s="378"/>
      <c r="C7" s="378"/>
      <c r="D7" s="381"/>
      <c r="E7" s="378"/>
      <c r="F7" s="392"/>
      <c r="G7" s="6" t="s">
        <v>344</v>
      </c>
      <c r="H7" s="3">
        <v>31200</v>
      </c>
      <c r="I7" s="416"/>
    </row>
    <row r="8" spans="1:9" x14ac:dyDescent="0.25">
      <c r="A8" s="381"/>
      <c r="B8" s="378"/>
      <c r="C8" s="378"/>
      <c r="D8" s="381"/>
      <c r="E8" s="378"/>
      <c r="F8" s="392"/>
      <c r="G8" s="6" t="s">
        <v>345</v>
      </c>
      <c r="H8" s="3">
        <v>31200</v>
      </c>
      <c r="I8" s="416"/>
    </row>
    <row r="9" spans="1:9" x14ac:dyDescent="0.25">
      <c r="A9" s="381"/>
      <c r="B9" s="378"/>
      <c r="C9" s="378"/>
      <c r="D9" s="381"/>
      <c r="E9" s="378"/>
      <c r="F9" s="392"/>
      <c r="G9" s="6" t="s">
        <v>346</v>
      </c>
      <c r="H9" s="3">
        <v>31200</v>
      </c>
      <c r="I9" s="416"/>
    </row>
    <row r="10" spans="1:9" ht="15.75" thickBot="1" x14ac:dyDescent="0.3">
      <c r="A10" s="381"/>
      <c r="B10" s="378"/>
      <c r="C10" s="379"/>
      <c r="D10" s="382"/>
      <c r="E10" s="379"/>
      <c r="F10" s="393"/>
      <c r="G10" s="6" t="s">
        <v>347</v>
      </c>
      <c r="H10" s="3">
        <v>31200</v>
      </c>
      <c r="I10" s="417"/>
    </row>
    <row r="11" spans="1:9" ht="39.75" customHeight="1" x14ac:dyDescent="0.25">
      <c r="A11" s="381"/>
      <c r="B11" s="378"/>
      <c r="C11" s="377" t="s">
        <v>327</v>
      </c>
      <c r="D11" s="380" t="s">
        <v>326</v>
      </c>
      <c r="E11" s="377" t="s">
        <v>325</v>
      </c>
      <c r="F11" s="391" t="s">
        <v>321</v>
      </c>
      <c r="G11" s="397">
        <f>SUM(H12:H15)</f>
        <v>210000</v>
      </c>
      <c r="H11" s="398"/>
      <c r="I11" s="415" t="s">
        <v>136</v>
      </c>
    </row>
    <row r="12" spans="1:9" x14ac:dyDescent="0.25">
      <c r="A12" s="381"/>
      <c r="B12" s="378"/>
      <c r="C12" s="378"/>
      <c r="D12" s="381"/>
      <c r="E12" s="378"/>
      <c r="F12" s="392"/>
      <c r="G12" s="6" t="s">
        <v>344</v>
      </c>
      <c r="H12" s="3">
        <v>75000</v>
      </c>
      <c r="I12" s="416"/>
    </row>
    <row r="13" spans="1:9" x14ac:dyDescent="0.25">
      <c r="A13" s="381"/>
      <c r="B13" s="378"/>
      <c r="C13" s="378"/>
      <c r="D13" s="381"/>
      <c r="E13" s="378"/>
      <c r="F13" s="392"/>
      <c r="G13" s="6" t="s">
        <v>345</v>
      </c>
      <c r="H13" s="3">
        <v>75000</v>
      </c>
      <c r="I13" s="416"/>
    </row>
    <row r="14" spans="1:9" x14ac:dyDescent="0.25">
      <c r="A14" s="381"/>
      <c r="B14" s="378"/>
      <c r="C14" s="378"/>
      <c r="D14" s="381"/>
      <c r="E14" s="378"/>
      <c r="F14" s="392"/>
      <c r="G14" s="6" t="s">
        <v>346</v>
      </c>
      <c r="H14" s="3">
        <v>40000</v>
      </c>
      <c r="I14" s="416"/>
    </row>
    <row r="15" spans="1:9" ht="15.75" thickBot="1" x14ac:dyDescent="0.3">
      <c r="A15" s="381"/>
      <c r="B15" s="378"/>
      <c r="C15" s="379"/>
      <c r="D15" s="382"/>
      <c r="E15" s="379"/>
      <c r="F15" s="393"/>
      <c r="G15" s="17" t="s">
        <v>347</v>
      </c>
      <c r="H15" s="5">
        <v>20000</v>
      </c>
      <c r="I15" s="417"/>
    </row>
    <row r="16" spans="1:9" ht="43.5" customHeight="1" x14ac:dyDescent="0.25">
      <c r="A16" s="381"/>
      <c r="B16" s="378"/>
      <c r="C16" s="377" t="s">
        <v>330</v>
      </c>
      <c r="D16" s="380" t="s">
        <v>326</v>
      </c>
      <c r="E16" s="377" t="s">
        <v>325</v>
      </c>
      <c r="F16" s="391" t="s">
        <v>321</v>
      </c>
      <c r="G16" s="397">
        <f>SUM(H17:H20)</f>
        <v>220000</v>
      </c>
      <c r="H16" s="398"/>
      <c r="I16" s="415" t="s">
        <v>331</v>
      </c>
    </row>
    <row r="17" spans="1:9" x14ac:dyDescent="0.25">
      <c r="A17" s="381"/>
      <c r="B17" s="378"/>
      <c r="C17" s="378"/>
      <c r="D17" s="381"/>
      <c r="E17" s="378"/>
      <c r="F17" s="392"/>
      <c r="G17" s="6" t="s">
        <v>344</v>
      </c>
      <c r="H17" s="3">
        <v>70000</v>
      </c>
      <c r="I17" s="416"/>
    </row>
    <row r="18" spans="1:9" x14ac:dyDescent="0.25">
      <c r="A18" s="381"/>
      <c r="B18" s="378"/>
      <c r="C18" s="378"/>
      <c r="D18" s="381"/>
      <c r="E18" s="378"/>
      <c r="F18" s="392"/>
      <c r="G18" s="6" t="s">
        <v>345</v>
      </c>
      <c r="H18" s="3">
        <v>50000</v>
      </c>
      <c r="I18" s="416"/>
    </row>
    <row r="19" spans="1:9" x14ac:dyDescent="0.25">
      <c r="A19" s="381"/>
      <c r="B19" s="378"/>
      <c r="C19" s="378"/>
      <c r="D19" s="381"/>
      <c r="E19" s="378"/>
      <c r="F19" s="392"/>
      <c r="G19" s="6" t="s">
        <v>346</v>
      </c>
      <c r="H19" s="3">
        <v>50000</v>
      </c>
      <c r="I19" s="416"/>
    </row>
    <row r="20" spans="1:9" ht="15.75" thickBot="1" x14ac:dyDescent="0.3">
      <c r="A20" s="381"/>
      <c r="B20" s="378"/>
      <c r="C20" s="379"/>
      <c r="D20" s="382"/>
      <c r="E20" s="379"/>
      <c r="F20" s="393"/>
      <c r="G20" s="17" t="s">
        <v>347</v>
      </c>
      <c r="H20" s="5">
        <v>50000</v>
      </c>
      <c r="I20" s="417"/>
    </row>
    <row r="21" spans="1:9" ht="55.5" customHeight="1" x14ac:dyDescent="0.25">
      <c r="A21" s="381"/>
      <c r="B21" s="378"/>
      <c r="C21" s="377" t="s">
        <v>332</v>
      </c>
      <c r="D21" s="380" t="s">
        <v>326</v>
      </c>
      <c r="E21" s="377" t="s">
        <v>325</v>
      </c>
      <c r="F21" s="391" t="s">
        <v>321</v>
      </c>
      <c r="G21" s="397">
        <f>SUM(H22:H25)</f>
        <v>71300</v>
      </c>
      <c r="H21" s="398"/>
      <c r="I21" s="415" t="s">
        <v>137</v>
      </c>
    </row>
    <row r="22" spans="1:9" x14ac:dyDescent="0.25">
      <c r="A22" s="381"/>
      <c r="B22" s="378"/>
      <c r="C22" s="378"/>
      <c r="D22" s="381"/>
      <c r="E22" s="378"/>
      <c r="F22" s="392"/>
      <c r="G22" s="6" t="s">
        <v>344</v>
      </c>
      <c r="H22" s="3">
        <v>50000</v>
      </c>
      <c r="I22" s="416"/>
    </row>
    <row r="23" spans="1:9" x14ac:dyDescent="0.25">
      <c r="A23" s="381"/>
      <c r="B23" s="378"/>
      <c r="C23" s="378"/>
      <c r="D23" s="381"/>
      <c r="E23" s="378"/>
      <c r="F23" s="392"/>
      <c r="G23" s="6" t="s">
        <v>345</v>
      </c>
      <c r="H23" s="3">
        <v>7100</v>
      </c>
      <c r="I23" s="416"/>
    </row>
    <row r="24" spans="1:9" x14ac:dyDescent="0.25">
      <c r="A24" s="381"/>
      <c r="B24" s="378"/>
      <c r="C24" s="378"/>
      <c r="D24" s="381"/>
      <c r="E24" s="378"/>
      <c r="F24" s="392"/>
      <c r="G24" s="6" t="s">
        <v>346</v>
      </c>
      <c r="H24" s="3">
        <v>7100</v>
      </c>
      <c r="I24" s="416"/>
    </row>
    <row r="25" spans="1:9" ht="15.75" thickBot="1" x14ac:dyDescent="0.3">
      <c r="A25" s="381"/>
      <c r="B25" s="378"/>
      <c r="C25" s="379"/>
      <c r="D25" s="382"/>
      <c r="E25" s="379"/>
      <c r="F25" s="393"/>
      <c r="G25" s="17" t="s">
        <v>347</v>
      </c>
      <c r="H25" s="5">
        <v>7100</v>
      </c>
      <c r="I25" s="417"/>
    </row>
    <row r="26" spans="1:9" ht="15" customHeight="1" x14ac:dyDescent="0.25">
      <c r="A26" s="381"/>
      <c r="B26" s="378"/>
      <c r="C26" s="377" t="s">
        <v>333</v>
      </c>
      <c r="D26" s="380" t="s">
        <v>326</v>
      </c>
      <c r="E26" s="377" t="s">
        <v>325</v>
      </c>
      <c r="F26" s="391" t="s">
        <v>321</v>
      </c>
      <c r="G26" s="397">
        <f>SUM(H27:H30)</f>
        <v>15200</v>
      </c>
      <c r="H26" s="398"/>
      <c r="I26" s="415" t="s">
        <v>295</v>
      </c>
    </row>
    <row r="27" spans="1:9" x14ac:dyDescent="0.25">
      <c r="A27" s="381"/>
      <c r="B27" s="378"/>
      <c r="C27" s="378"/>
      <c r="D27" s="381"/>
      <c r="E27" s="378"/>
      <c r="F27" s="392"/>
      <c r="G27" s="6" t="s">
        <v>344</v>
      </c>
      <c r="H27" s="3">
        <v>3800</v>
      </c>
      <c r="I27" s="416"/>
    </row>
    <row r="28" spans="1:9" x14ac:dyDescent="0.25">
      <c r="A28" s="381"/>
      <c r="B28" s="378"/>
      <c r="C28" s="378"/>
      <c r="D28" s="381"/>
      <c r="E28" s="378"/>
      <c r="F28" s="392"/>
      <c r="G28" s="6" t="s">
        <v>345</v>
      </c>
      <c r="H28" s="3">
        <v>3800</v>
      </c>
      <c r="I28" s="416"/>
    </row>
    <row r="29" spans="1:9" x14ac:dyDescent="0.25">
      <c r="A29" s="381"/>
      <c r="B29" s="378"/>
      <c r="C29" s="378"/>
      <c r="D29" s="381"/>
      <c r="E29" s="378"/>
      <c r="F29" s="392"/>
      <c r="G29" s="6" t="s">
        <v>346</v>
      </c>
      <c r="H29" s="3">
        <v>3800</v>
      </c>
      <c r="I29" s="416"/>
    </row>
    <row r="30" spans="1:9" ht="15.75" thickBot="1" x14ac:dyDescent="0.3">
      <c r="A30" s="381"/>
      <c r="B30" s="378"/>
      <c r="C30" s="379"/>
      <c r="D30" s="382"/>
      <c r="E30" s="379"/>
      <c r="F30" s="393"/>
      <c r="G30" s="17" t="s">
        <v>347</v>
      </c>
      <c r="H30" s="5">
        <v>3800</v>
      </c>
      <c r="I30" s="417"/>
    </row>
    <row r="31" spans="1:9" ht="28.5" customHeight="1" x14ac:dyDescent="0.25">
      <c r="A31" s="381"/>
      <c r="B31" s="378"/>
      <c r="C31" s="377" t="s">
        <v>334</v>
      </c>
      <c r="D31" s="380" t="s">
        <v>326</v>
      </c>
      <c r="E31" s="377" t="s">
        <v>325</v>
      </c>
      <c r="F31" s="391" t="s">
        <v>321</v>
      </c>
      <c r="G31" s="397">
        <f>SUM(H32:H35)</f>
        <v>830000</v>
      </c>
      <c r="H31" s="398"/>
      <c r="I31" s="415" t="s">
        <v>296</v>
      </c>
    </row>
    <row r="32" spans="1:9" x14ac:dyDescent="0.25">
      <c r="A32" s="381"/>
      <c r="B32" s="378"/>
      <c r="C32" s="378"/>
      <c r="D32" s="381"/>
      <c r="E32" s="378"/>
      <c r="F32" s="392"/>
      <c r="G32" s="6" t="s">
        <v>344</v>
      </c>
      <c r="H32" s="3">
        <v>250000</v>
      </c>
      <c r="I32" s="416"/>
    </row>
    <row r="33" spans="1:9" x14ac:dyDescent="0.25">
      <c r="A33" s="381"/>
      <c r="B33" s="378"/>
      <c r="C33" s="378"/>
      <c r="D33" s="381"/>
      <c r="E33" s="378"/>
      <c r="F33" s="392"/>
      <c r="G33" s="6" t="s">
        <v>345</v>
      </c>
      <c r="H33" s="3">
        <v>230000</v>
      </c>
      <c r="I33" s="416"/>
    </row>
    <row r="34" spans="1:9" x14ac:dyDescent="0.25">
      <c r="A34" s="381"/>
      <c r="B34" s="378"/>
      <c r="C34" s="378"/>
      <c r="D34" s="381"/>
      <c r="E34" s="378"/>
      <c r="F34" s="392"/>
      <c r="G34" s="6" t="s">
        <v>346</v>
      </c>
      <c r="H34" s="3">
        <v>180000</v>
      </c>
      <c r="I34" s="416"/>
    </row>
    <row r="35" spans="1:9" ht="15.75" thickBot="1" x14ac:dyDescent="0.3">
      <c r="A35" s="381"/>
      <c r="B35" s="378"/>
      <c r="C35" s="379"/>
      <c r="D35" s="382"/>
      <c r="E35" s="379"/>
      <c r="F35" s="393"/>
      <c r="G35" s="17" t="s">
        <v>347</v>
      </c>
      <c r="H35" s="5">
        <v>170000</v>
      </c>
      <c r="I35" s="417"/>
    </row>
    <row r="36" spans="1:9" ht="69" customHeight="1" x14ac:dyDescent="0.25">
      <c r="A36" s="381"/>
      <c r="B36" s="378"/>
      <c r="C36" s="377" t="s">
        <v>335</v>
      </c>
      <c r="D36" s="380" t="s">
        <v>326</v>
      </c>
      <c r="E36" s="377" t="s">
        <v>325</v>
      </c>
      <c r="F36" s="391" t="s">
        <v>321</v>
      </c>
      <c r="G36" s="397">
        <f>SUM(H37:H40)</f>
        <v>81000</v>
      </c>
      <c r="H36" s="398"/>
      <c r="I36" s="415" t="s">
        <v>336</v>
      </c>
    </row>
    <row r="37" spans="1:9" x14ac:dyDescent="0.25">
      <c r="A37" s="381"/>
      <c r="B37" s="378"/>
      <c r="C37" s="378"/>
      <c r="D37" s="381"/>
      <c r="E37" s="378"/>
      <c r="F37" s="392"/>
      <c r="G37" s="6" t="s">
        <v>344</v>
      </c>
      <c r="H37" s="3">
        <v>16000</v>
      </c>
      <c r="I37" s="416"/>
    </row>
    <row r="38" spans="1:9" x14ac:dyDescent="0.25">
      <c r="A38" s="381"/>
      <c r="B38" s="378"/>
      <c r="C38" s="378"/>
      <c r="D38" s="381"/>
      <c r="E38" s="378"/>
      <c r="F38" s="392"/>
      <c r="G38" s="6" t="s">
        <v>345</v>
      </c>
      <c r="H38" s="3">
        <v>19000</v>
      </c>
      <c r="I38" s="416"/>
    </row>
    <row r="39" spans="1:9" x14ac:dyDescent="0.25">
      <c r="A39" s="381"/>
      <c r="B39" s="378"/>
      <c r="C39" s="378"/>
      <c r="D39" s="381"/>
      <c r="E39" s="378"/>
      <c r="F39" s="392"/>
      <c r="G39" s="6" t="s">
        <v>346</v>
      </c>
      <c r="H39" s="3">
        <v>22000</v>
      </c>
      <c r="I39" s="416"/>
    </row>
    <row r="40" spans="1:9" ht="15.75" thickBot="1" x14ac:dyDescent="0.3">
      <c r="A40" s="381"/>
      <c r="B40" s="378"/>
      <c r="C40" s="379"/>
      <c r="D40" s="382"/>
      <c r="E40" s="379"/>
      <c r="F40" s="393"/>
      <c r="G40" s="17" t="s">
        <v>347</v>
      </c>
      <c r="H40" s="5">
        <v>24000</v>
      </c>
      <c r="I40" s="417"/>
    </row>
    <row r="41" spans="1:9" ht="28.5" customHeight="1" x14ac:dyDescent="0.25">
      <c r="A41" s="381"/>
      <c r="B41" s="378"/>
      <c r="C41" s="377" t="s">
        <v>337</v>
      </c>
      <c r="D41" s="380" t="s">
        <v>326</v>
      </c>
      <c r="E41" s="377" t="s">
        <v>325</v>
      </c>
      <c r="F41" s="391" t="s">
        <v>321</v>
      </c>
      <c r="G41" s="397">
        <f>SUM(H42:H45)</f>
        <v>760000</v>
      </c>
      <c r="H41" s="398"/>
      <c r="I41" s="415" t="s">
        <v>297</v>
      </c>
    </row>
    <row r="42" spans="1:9" x14ac:dyDescent="0.25">
      <c r="A42" s="381"/>
      <c r="B42" s="378"/>
      <c r="C42" s="378"/>
      <c r="D42" s="381"/>
      <c r="E42" s="378"/>
      <c r="F42" s="392"/>
      <c r="G42" s="6" t="s">
        <v>344</v>
      </c>
      <c r="H42" s="3">
        <v>190000</v>
      </c>
      <c r="I42" s="416"/>
    </row>
    <row r="43" spans="1:9" x14ac:dyDescent="0.25">
      <c r="A43" s="381"/>
      <c r="B43" s="378"/>
      <c r="C43" s="378"/>
      <c r="D43" s="381"/>
      <c r="E43" s="378"/>
      <c r="F43" s="392"/>
      <c r="G43" s="6" t="s">
        <v>345</v>
      </c>
      <c r="H43" s="3">
        <v>190000</v>
      </c>
      <c r="I43" s="416"/>
    </row>
    <row r="44" spans="1:9" x14ac:dyDescent="0.25">
      <c r="A44" s="381"/>
      <c r="B44" s="378"/>
      <c r="C44" s="378"/>
      <c r="D44" s="381"/>
      <c r="E44" s="378"/>
      <c r="F44" s="392"/>
      <c r="G44" s="6" t="s">
        <v>346</v>
      </c>
      <c r="H44" s="3">
        <v>190000</v>
      </c>
      <c r="I44" s="416"/>
    </row>
    <row r="45" spans="1:9" ht="15.75" thickBot="1" x14ac:dyDescent="0.3">
      <c r="A45" s="381"/>
      <c r="B45" s="378"/>
      <c r="C45" s="379"/>
      <c r="D45" s="382"/>
      <c r="E45" s="379"/>
      <c r="F45" s="393"/>
      <c r="G45" s="17" t="s">
        <v>347</v>
      </c>
      <c r="H45" s="5">
        <v>190000</v>
      </c>
      <c r="I45" s="417"/>
    </row>
    <row r="46" spans="1:9" ht="15" customHeight="1" x14ac:dyDescent="0.25">
      <c r="A46" s="381"/>
      <c r="B46" s="378"/>
      <c r="C46" s="377" t="s">
        <v>338</v>
      </c>
      <c r="D46" s="380" t="s">
        <v>326</v>
      </c>
      <c r="E46" s="377" t="s">
        <v>325</v>
      </c>
      <c r="F46" s="391" t="s">
        <v>321</v>
      </c>
      <c r="G46" s="397">
        <f>SUM(H47:H50)</f>
        <v>100000</v>
      </c>
      <c r="H46" s="398"/>
      <c r="I46" s="415" t="s">
        <v>298</v>
      </c>
    </row>
    <row r="47" spans="1:9" ht="25.5" customHeight="1" x14ac:dyDescent="0.25">
      <c r="A47" s="381"/>
      <c r="B47" s="378"/>
      <c r="C47" s="378"/>
      <c r="D47" s="381"/>
      <c r="E47" s="378"/>
      <c r="F47" s="392"/>
      <c r="G47" s="6" t="s">
        <v>344</v>
      </c>
      <c r="H47" s="3">
        <v>50000</v>
      </c>
      <c r="I47" s="416"/>
    </row>
    <row r="48" spans="1:9" x14ac:dyDescent="0.25">
      <c r="A48" s="381"/>
      <c r="B48" s="378"/>
      <c r="C48" s="378"/>
      <c r="D48" s="381"/>
      <c r="E48" s="378"/>
      <c r="F48" s="392"/>
      <c r="G48" s="6" t="s">
        <v>345</v>
      </c>
      <c r="H48" s="3">
        <v>20000</v>
      </c>
      <c r="I48" s="416"/>
    </row>
    <row r="49" spans="1:9" x14ac:dyDescent="0.25">
      <c r="A49" s="381"/>
      <c r="B49" s="378"/>
      <c r="C49" s="378"/>
      <c r="D49" s="381"/>
      <c r="E49" s="378"/>
      <c r="F49" s="392"/>
      <c r="G49" s="6" t="s">
        <v>346</v>
      </c>
      <c r="H49" s="3">
        <v>20000</v>
      </c>
      <c r="I49" s="416"/>
    </row>
    <row r="50" spans="1:9" ht="15.75" thickBot="1" x14ac:dyDescent="0.3">
      <c r="A50" s="381"/>
      <c r="B50" s="378"/>
      <c r="C50" s="379"/>
      <c r="D50" s="382"/>
      <c r="E50" s="379"/>
      <c r="F50" s="393"/>
      <c r="G50" s="17" t="s">
        <v>347</v>
      </c>
      <c r="H50" s="5">
        <v>10000</v>
      </c>
      <c r="I50" s="417"/>
    </row>
    <row r="51" spans="1:9" ht="15" customHeight="1" x14ac:dyDescent="0.25">
      <c r="A51" s="381"/>
      <c r="B51" s="378"/>
      <c r="C51" s="377" t="s">
        <v>133</v>
      </c>
      <c r="D51" s="380" t="s">
        <v>326</v>
      </c>
      <c r="E51" s="377" t="s">
        <v>325</v>
      </c>
      <c r="F51" s="391" t="s">
        <v>321</v>
      </c>
      <c r="G51" s="397">
        <f>SUM(H52:H55)</f>
        <v>220000</v>
      </c>
      <c r="H51" s="398"/>
      <c r="I51" s="415" t="s">
        <v>339</v>
      </c>
    </row>
    <row r="52" spans="1:9" x14ac:dyDescent="0.25">
      <c r="A52" s="381"/>
      <c r="B52" s="378"/>
      <c r="C52" s="378"/>
      <c r="D52" s="381"/>
      <c r="E52" s="378"/>
      <c r="F52" s="392"/>
      <c r="G52" s="6" t="s">
        <v>344</v>
      </c>
      <c r="H52" s="3">
        <v>80000</v>
      </c>
      <c r="I52" s="416"/>
    </row>
    <row r="53" spans="1:9" x14ac:dyDescent="0.25">
      <c r="A53" s="381"/>
      <c r="B53" s="378"/>
      <c r="C53" s="378"/>
      <c r="D53" s="381"/>
      <c r="E53" s="378"/>
      <c r="F53" s="392"/>
      <c r="G53" s="6" t="s">
        <v>345</v>
      </c>
      <c r="H53" s="3">
        <v>50000</v>
      </c>
      <c r="I53" s="416"/>
    </row>
    <row r="54" spans="1:9" x14ac:dyDescent="0.25">
      <c r="A54" s="381"/>
      <c r="B54" s="378"/>
      <c r="C54" s="378"/>
      <c r="D54" s="381"/>
      <c r="E54" s="378"/>
      <c r="F54" s="392"/>
      <c r="G54" s="6" t="s">
        <v>346</v>
      </c>
      <c r="H54" s="3">
        <v>50000</v>
      </c>
      <c r="I54" s="416"/>
    </row>
    <row r="55" spans="1:9" ht="15.75" thickBot="1" x14ac:dyDescent="0.3">
      <c r="A55" s="381"/>
      <c r="B55" s="378"/>
      <c r="C55" s="379"/>
      <c r="D55" s="382"/>
      <c r="E55" s="379"/>
      <c r="F55" s="393"/>
      <c r="G55" s="17" t="s">
        <v>347</v>
      </c>
      <c r="H55" s="5">
        <v>40000</v>
      </c>
      <c r="I55" s="417"/>
    </row>
    <row r="56" spans="1:9" ht="53.25" customHeight="1" x14ac:dyDescent="0.25">
      <c r="A56" s="381"/>
      <c r="B56" s="378"/>
      <c r="C56" s="377" t="s">
        <v>340</v>
      </c>
      <c r="D56" s="380" t="s">
        <v>326</v>
      </c>
      <c r="E56" s="377" t="s">
        <v>325</v>
      </c>
      <c r="F56" s="391" t="s">
        <v>321</v>
      </c>
      <c r="G56" s="397">
        <f>SUM(H57:H60)</f>
        <v>45000</v>
      </c>
      <c r="H56" s="398"/>
      <c r="I56" s="415" t="s">
        <v>341</v>
      </c>
    </row>
    <row r="57" spans="1:9" x14ac:dyDescent="0.25">
      <c r="A57" s="381"/>
      <c r="B57" s="378"/>
      <c r="C57" s="378"/>
      <c r="D57" s="381"/>
      <c r="E57" s="378"/>
      <c r="F57" s="392"/>
      <c r="G57" s="6" t="s">
        <v>344</v>
      </c>
      <c r="H57" s="3">
        <v>9000</v>
      </c>
      <c r="I57" s="416"/>
    </row>
    <row r="58" spans="1:9" x14ac:dyDescent="0.25">
      <c r="A58" s="381"/>
      <c r="B58" s="378"/>
      <c r="C58" s="378"/>
      <c r="D58" s="381"/>
      <c r="E58" s="378"/>
      <c r="F58" s="392"/>
      <c r="G58" s="6" t="s">
        <v>345</v>
      </c>
      <c r="H58" s="3">
        <v>10500</v>
      </c>
      <c r="I58" s="416"/>
    </row>
    <row r="59" spans="1:9" x14ac:dyDescent="0.25">
      <c r="A59" s="381"/>
      <c r="B59" s="378"/>
      <c r="C59" s="378"/>
      <c r="D59" s="381"/>
      <c r="E59" s="378"/>
      <c r="F59" s="392"/>
      <c r="G59" s="6" t="s">
        <v>346</v>
      </c>
      <c r="H59" s="3">
        <v>12000</v>
      </c>
      <c r="I59" s="416"/>
    </row>
    <row r="60" spans="1:9" ht="15.75" thickBot="1" x14ac:dyDescent="0.3">
      <c r="A60" s="381"/>
      <c r="B60" s="378"/>
      <c r="C60" s="379"/>
      <c r="D60" s="382"/>
      <c r="E60" s="379"/>
      <c r="F60" s="393"/>
      <c r="G60" s="17" t="s">
        <v>347</v>
      </c>
      <c r="H60" s="5">
        <v>13500</v>
      </c>
      <c r="I60" s="417"/>
    </row>
    <row r="61" spans="1:9" ht="34.5" customHeight="1" x14ac:dyDescent="0.25">
      <c r="A61" s="381"/>
      <c r="B61" s="378"/>
      <c r="C61" s="377" t="s">
        <v>134</v>
      </c>
      <c r="D61" s="380" t="s">
        <v>326</v>
      </c>
      <c r="E61" s="377" t="s">
        <v>325</v>
      </c>
      <c r="F61" s="391" t="s">
        <v>321</v>
      </c>
      <c r="G61" s="397">
        <f>SUM(H62:H65)</f>
        <v>1500000</v>
      </c>
      <c r="H61" s="398"/>
      <c r="I61" s="415" t="s">
        <v>299</v>
      </c>
    </row>
    <row r="62" spans="1:9" x14ac:dyDescent="0.25">
      <c r="A62" s="381"/>
      <c r="B62" s="378"/>
      <c r="C62" s="378"/>
      <c r="D62" s="381"/>
      <c r="E62" s="378"/>
      <c r="F62" s="392"/>
      <c r="G62" s="6" t="s">
        <v>344</v>
      </c>
      <c r="H62" s="3">
        <v>300000</v>
      </c>
      <c r="I62" s="416"/>
    </row>
    <row r="63" spans="1:9" x14ac:dyDescent="0.25">
      <c r="A63" s="381"/>
      <c r="B63" s="378"/>
      <c r="C63" s="378"/>
      <c r="D63" s="381"/>
      <c r="E63" s="378"/>
      <c r="F63" s="392"/>
      <c r="G63" s="6" t="s">
        <v>345</v>
      </c>
      <c r="H63" s="3">
        <v>400000</v>
      </c>
      <c r="I63" s="416"/>
    </row>
    <row r="64" spans="1:9" x14ac:dyDescent="0.25">
      <c r="A64" s="381"/>
      <c r="B64" s="378"/>
      <c r="C64" s="378"/>
      <c r="D64" s="381"/>
      <c r="E64" s="378"/>
      <c r="F64" s="392"/>
      <c r="G64" s="6" t="s">
        <v>346</v>
      </c>
      <c r="H64" s="3">
        <v>400000</v>
      </c>
      <c r="I64" s="416"/>
    </row>
    <row r="65" spans="1:9" ht="15.75" thickBot="1" x14ac:dyDescent="0.3">
      <c r="A65" s="381"/>
      <c r="B65" s="378"/>
      <c r="C65" s="379"/>
      <c r="D65" s="382"/>
      <c r="E65" s="379"/>
      <c r="F65" s="393"/>
      <c r="G65" s="17" t="s">
        <v>347</v>
      </c>
      <c r="H65" s="5">
        <v>400000</v>
      </c>
      <c r="I65" s="417"/>
    </row>
    <row r="66" spans="1:9" ht="67.5" customHeight="1" x14ac:dyDescent="0.25">
      <c r="A66" s="381"/>
      <c r="B66" s="378"/>
      <c r="C66" s="374" t="s">
        <v>135</v>
      </c>
      <c r="D66" s="380" t="s">
        <v>326</v>
      </c>
      <c r="E66" s="377" t="s">
        <v>325</v>
      </c>
      <c r="F66" s="391" t="s">
        <v>321</v>
      </c>
      <c r="G66" s="397">
        <f>SUM(H67:H70)</f>
        <v>65400</v>
      </c>
      <c r="H66" s="398"/>
      <c r="I66" s="374" t="s">
        <v>310</v>
      </c>
    </row>
    <row r="67" spans="1:9" x14ac:dyDescent="0.25">
      <c r="A67" s="381"/>
      <c r="B67" s="378"/>
      <c r="C67" s="375"/>
      <c r="D67" s="381"/>
      <c r="E67" s="378"/>
      <c r="F67" s="392"/>
      <c r="G67" s="6" t="s">
        <v>344</v>
      </c>
      <c r="H67" s="3">
        <v>40000</v>
      </c>
      <c r="I67" s="375"/>
    </row>
    <row r="68" spans="1:9" x14ac:dyDescent="0.25">
      <c r="A68" s="381"/>
      <c r="B68" s="378"/>
      <c r="C68" s="375"/>
      <c r="D68" s="381"/>
      <c r="E68" s="378"/>
      <c r="F68" s="392"/>
      <c r="G68" s="6" t="s">
        <v>345</v>
      </c>
      <c r="H68" s="3">
        <v>10000</v>
      </c>
      <c r="I68" s="375"/>
    </row>
    <row r="69" spans="1:9" x14ac:dyDescent="0.25">
      <c r="A69" s="381"/>
      <c r="B69" s="378"/>
      <c r="C69" s="375"/>
      <c r="D69" s="381"/>
      <c r="E69" s="378"/>
      <c r="F69" s="392"/>
      <c r="G69" s="6" t="s">
        <v>346</v>
      </c>
      <c r="H69" s="3">
        <v>10000</v>
      </c>
      <c r="I69" s="375"/>
    </row>
    <row r="70" spans="1:9" ht="15.75" thickBot="1" x14ac:dyDescent="0.3">
      <c r="A70" s="381"/>
      <c r="B70" s="378"/>
      <c r="C70" s="376"/>
      <c r="D70" s="382"/>
      <c r="E70" s="379"/>
      <c r="F70" s="393"/>
      <c r="G70" s="17" t="s">
        <v>347</v>
      </c>
      <c r="H70" s="5">
        <v>5400</v>
      </c>
      <c r="I70" s="376"/>
    </row>
    <row r="71" spans="1:9" ht="28.5" customHeight="1" x14ac:dyDescent="0.25">
      <c r="A71" s="381"/>
      <c r="B71" s="378"/>
      <c r="C71" s="377" t="s">
        <v>342</v>
      </c>
      <c r="D71" s="380" t="s">
        <v>326</v>
      </c>
      <c r="E71" s="377" t="s">
        <v>325</v>
      </c>
      <c r="F71" s="391" t="s">
        <v>321</v>
      </c>
      <c r="G71" s="397">
        <f>SUM(H72:H75)</f>
        <v>476400</v>
      </c>
      <c r="H71" s="398"/>
      <c r="I71" s="415" t="s">
        <v>343</v>
      </c>
    </row>
    <row r="72" spans="1:9" x14ac:dyDescent="0.25">
      <c r="A72" s="381"/>
      <c r="B72" s="378"/>
      <c r="C72" s="378"/>
      <c r="D72" s="381"/>
      <c r="E72" s="378"/>
      <c r="F72" s="392"/>
      <c r="G72" s="6" t="s">
        <v>344</v>
      </c>
      <c r="H72" s="3">
        <v>170000</v>
      </c>
      <c r="I72" s="416"/>
    </row>
    <row r="73" spans="1:9" x14ac:dyDescent="0.25">
      <c r="A73" s="381"/>
      <c r="B73" s="378"/>
      <c r="C73" s="378"/>
      <c r="D73" s="381"/>
      <c r="E73" s="378"/>
      <c r="F73" s="392"/>
      <c r="G73" s="6" t="s">
        <v>345</v>
      </c>
      <c r="H73" s="3">
        <v>306400</v>
      </c>
      <c r="I73" s="416"/>
    </row>
    <row r="74" spans="1:9" x14ac:dyDescent="0.25">
      <c r="A74" s="381"/>
      <c r="B74" s="378"/>
      <c r="C74" s="378"/>
      <c r="D74" s="381"/>
      <c r="E74" s="378"/>
      <c r="F74" s="392"/>
      <c r="G74" s="6" t="s">
        <v>346</v>
      </c>
      <c r="H74" s="3">
        <v>0</v>
      </c>
      <c r="I74" s="416"/>
    </row>
    <row r="75" spans="1:9" ht="15.75" thickBot="1" x14ac:dyDescent="0.3">
      <c r="A75" s="382"/>
      <c r="B75" s="379"/>
      <c r="C75" s="379"/>
      <c r="D75" s="382"/>
      <c r="E75" s="379"/>
      <c r="F75" s="393"/>
      <c r="G75" s="17" t="s">
        <v>347</v>
      </c>
      <c r="H75" s="5">
        <v>0</v>
      </c>
      <c r="I75" s="417"/>
    </row>
    <row r="76" spans="1:9" ht="15.75" thickBot="1" x14ac:dyDescent="0.3">
      <c r="A76" s="407" t="s">
        <v>369</v>
      </c>
      <c r="B76" s="408"/>
      <c r="C76" s="408"/>
      <c r="D76" s="408"/>
      <c r="E76" s="408"/>
      <c r="F76" s="409"/>
      <c r="G76" s="418">
        <f>G6+G11+G16+G21+G26+G31+G36+G41+G46+G51+G56+G61+G71+G66</f>
        <v>4719100</v>
      </c>
      <c r="H76" s="406"/>
    </row>
    <row r="77" spans="1:9" ht="15.75" thickBot="1" x14ac:dyDescent="0.3">
      <c r="F77" s="16"/>
      <c r="G77" s="22">
        <v>2019</v>
      </c>
      <c r="H77" s="20">
        <f>H7+H12+H17+H22+H27+H32+H37+H42+H47+H52+H57+H62+H72+H67</f>
        <v>1335000</v>
      </c>
    </row>
    <row r="78" spans="1:9" ht="15.75" thickBot="1" x14ac:dyDescent="0.3">
      <c r="F78" s="16"/>
      <c r="G78" s="22">
        <v>2020</v>
      </c>
      <c r="H78" s="20">
        <f>H8+H13+H18+H23+H28+H33+H38+H43+H48+H53+H58+H63+H73+H68</f>
        <v>1403000</v>
      </c>
    </row>
    <row r="79" spans="1:9" ht="15.75" thickBot="1" x14ac:dyDescent="0.3">
      <c r="F79" s="16"/>
      <c r="G79" s="22">
        <v>2021</v>
      </c>
      <c r="H79" s="21">
        <f>H9+H14+H19+H24+H29+H34+H39+H44+H49+H54+H59+H64+H74+H69</f>
        <v>1016100</v>
      </c>
    </row>
    <row r="80" spans="1:9" ht="15.75" thickBot="1" x14ac:dyDescent="0.3">
      <c r="F80" s="16"/>
      <c r="G80" s="22">
        <v>2022</v>
      </c>
      <c r="H80" s="23">
        <f>H10+H15+H20+H25+H30+H35+H40+H45+H50+H55+H60+H65+H75+H70</f>
        <v>965000</v>
      </c>
    </row>
    <row r="82" spans="8:8" x14ac:dyDescent="0.25">
      <c r="H82" s="24"/>
    </row>
    <row r="83" spans="8:8" x14ac:dyDescent="0.25">
      <c r="H83" s="24">
        <f>G76-(H77+H78+H79+H80)</f>
        <v>0</v>
      </c>
    </row>
  </sheetData>
  <mergeCells count="97">
    <mergeCell ref="E46:E50"/>
    <mergeCell ref="A76:F76"/>
    <mergeCell ref="G76:H76"/>
    <mergeCell ref="G61:H61"/>
    <mergeCell ref="G71:H71"/>
    <mergeCell ref="C66:C70"/>
    <mergeCell ref="D66:D70"/>
    <mergeCell ref="E66:E70"/>
    <mergeCell ref="F61:F65"/>
    <mergeCell ref="E61:E65"/>
    <mergeCell ref="A6:A75"/>
    <mergeCell ref="D71:D75"/>
    <mergeCell ref="D41:D45"/>
    <mergeCell ref="C56:C60"/>
    <mergeCell ref="D56:D60"/>
    <mergeCell ref="C51:C55"/>
    <mergeCell ref="D51:D55"/>
    <mergeCell ref="B6:B75"/>
    <mergeCell ref="C6:C10"/>
    <mergeCell ref="D6:D10"/>
    <mergeCell ref="C71:C75"/>
    <mergeCell ref="D61:D65"/>
    <mergeCell ref="C36:C40"/>
    <mergeCell ref="C21:C25"/>
    <mergeCell ref="D46:D50"/>
    <mergeCell ref="C41:C45"/>
    <mergeCell ref="C61:C65"/>
    <mergeCell ref="C16:C20"/>
    <mergeCell ref="D16:D20"/>
    <mergeCell ref="D21:D25"/>
    <mergeCell ref="D26:D30"/>
    <mergeCell ref="D31:D35"/>
    <mergeCell ref="C46:C50"/>
    <mergeCell ref="I56:I60"/>
    <mergeCell ref="G51:H51"/>
    <mergeCell ref="E71:E75"/>
    <mergeCell ref="I51:I55"/>
    <mergeCell ref="I61:I65"/>
    <mergeCell ref="G56:H56"/>
    <mergeCell ref="I66:I70"/>
    <mergeCell ref="I71:I75"/>
    <mergeCell ref="G66:H66"/>
    <mergeCell ref="F71:F75"/>
    <mergeCell ref="E51:E55"/>
    <mergeCell ref="E56:E60"/>
    <mergeCell ref="F66:F70"/>
    <mergeCell ref="F51:F55"/>
    <mergeCell ref="F56:F60"/>
    <mergeCell ref="I46:I50"/>
    <mergeCell ref="F46:F50"/>
    <mergeCell ref="I31:I35"/>
    <mergeCell ref="I36:I40"/>
    <mergeCell ref="G36:H36"/>
    <mergeCell ref="I41:I45"/>
    <mergeCell ref="G46:H46"/>
    <mergeCell ref="G41:H41"/>
    <mergeCell ref="F36:F40"/>
    <mergeCell ref="F41:F45"/>
    <mergeCell ref="I26:I30"/>
    <mergeCell ref="G21:H21"/>
    <mergeCell ref="F26:F30"/>
    <mergeCell ref="F31:F35"/>
    <mergeCell ref="G26:H26"/>
    <mergeCell ref="G31:H31"/>
    <mergeCell ref="F21:F25"/>
    <mergeCell ref="E41:E45"/>
    <mergeCell ref="E36:E40"/>
    <mergeCell ref="D36:D40"/>
    <mergeCell ref="C31:C35"/>
    <mergeCell ref="E26:E30"/>
    <mergeCell ref="C26:C30"/>
    <mergeCell ref="E31:E35"/>
    <mergeCell ref="C11:C15"/>
    <mergeCell ref="D11:D15"/>
    <mergeCell ref="E11:E15"/>
    <mergeCell ref="F11:F15"/>
    <mergeCell ref="F6:F10"/>
    <mergeCell ref="E6:E10"/>
    <mergeCell ref="I6:I10"/>
    <mergeCell ref="E16:E20"/>
    <mergeCell ref="E21:E25"/>
    <mergeCell ref="F16:F20"/>
    <mergeCell ref="G16:H16"/>
    <mergeCell ref="I16:I20"/>
    <mergeCell ref="I21:I25"/>
    <mergeCell ref="I11:I15"/>
    <mergeCell ref="G6:H6"/>
    <mergeCell ref="G11:H11"/>
    <mergeCell ref="A1:I2"/>
    <mergeCell ref="A3:A5"/>
    <mergeCell ref="B3:B5"/>
    <mergeCell ref="C3:C5"/>
    <mergeCell ref="D3:D5"/>
    <mergeCell ref="E3:E5"/>
    <mergeCell ref="F3:F5"/>
    <mergeCell ref="I3:I5"/>
    <mergeCell ref="G3:H5"/>
  </mergeCells>
  <phoneticPr fontId="0" type="noConversion"/>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view="pageBreakPreview" topLeftCell="A51" zoomScale="115" zoomScaleNormal="100" zoomScaleSheetLayoutView="115" workbookViewId="0">
      <selection activeCell="C61" sqref="C61:C65"/>
    </sheetView>
  </sheetViews>
  <sheetFormatPr defaultRowHeight="15" x14ac:dyDescent="0.25"/>
  <cols>
    <col min="2" max="2" width="24.5703125" customWidth="1"/>
    <col min="3" max="3" width="31.5703125" customWidth="1"/>
    <col min="4" max="4" width="18.42578125" customWidth="1"/>
    <col min="5" max="5" width="30.5703125" customWidth="1"/>
    <col min="6" max="6" width="16" customWidth="1"/>
    <col min="7" max="7" width="6.42578125" customWidth="1"/>
    <col min="8" max="8" width="13.140625" style="1" customWidth="1"/>
    <col min="9" max="9" width="63.140625" style="8" customWidth="1"/>
  </cols>
  <sheetData>
    <row r="1" spans="1:9" x14ac:dyDescent="0.25">
      <c r="A1" s="385" t="s">
        <v>323</v>
      </c>
      <c r="B1" s="386"/>
      <c r="C1" s="386"/>
      <c r="D1" s="386"/>
      <c r="E1" s="386"/>
      <c r="F1" s="386"/>
      <c r="G1" s="386"/>
      <c r="H1" s="386"/>
      <c r="I1" s="386"/>
    </row>
    <row r="2" spans="1:9" ht="21.75" customHeight="1" thickBot="1" x14ac:dyDescent="0.3">
      <c r="A2" s="387"/>
      <c r="B2" s="387"/>
      <c r="C2" s="387"/>
      <c r="D2" s="387"/>
      <c r="E2" s="387"/>
      <c r="F2" s="387"/>
      <c r="G2" s="387"/>
      <c r="H2" s="387"/>
      <c r="I2" s="387"/>
    </row>
    <row r="3" spans="1:9" ht="73.5" customHeight="1" x14ac:dyDescent="0.25">
      <c r="A3" s="388" t="s">
        <v>311</v>
      </c>
      <c r="B3" s="388" t="s">
        <v>312</v>
      </c>
      <c r="C3" s="388" t="s">
        <v>313</v>
      </c>
      <c r="D3" s="388" t="s">
        <v>314</v>
      </c>
      <c r="E3" s="388" t="s">
        <v>318</v>
      </c>
      <c r="F3" s="388" t="s">
        <v>315</v>
      </c>
      <c r="G3" s="411" t="s">
        <v>316</v>
      </c>
      <c r="H3" s="412"/>
      <c r="I3" s="388" t="s">
        <v>317</v>
      </c>
    </row>
    <row r="4" spans="1:9" x14ac:dyDescent="0.25">
      <c r="A4" s="389"/>
      <c r="B4" s="389"/>
      <c r="C4" s="389"/>
      <c r="D4" s="389"/>
      <c r="E4" s="389"/>
      <c r="F4" s="389"/>
      <c r="G4" s="413"/>
      <c r="H4" s="414"/>
      <c r="I4" s="389"/>
    </row>
    <row r="5" spans="1:9" ht="15.75" thickBot="1" x14ac:dyDescent="0.3">
      <c r="A5" s="390"/>
      <c r="B5" s="390"/>
      <c r="C5" s="390"/>
      <c r="D5" s="390"/>
      <c r="E5" s="390"/>
      <c r="F5" s="390"/>
      <c r="G5" s="413"/>
      <c r="H5" s="414"/>
      <c r="I5" s="390"/>
    </row>
    <row r="6" spans="1:9" ht="120.75" customHeight="1" x14ac:dyDescent="0.25">
      <c r="A6" s="419"/>
      <c r="B6" s="424"/>
      <c r="C6" s="377" t="s">
        <v>349</v>
      </c>
      <c r="D6" s="380" t="s">
        <v>326</v>
      </c>
      <c r="E6" s="377" t="s">
        <v>348</v>
      </c>
      <c r="F6" s="391" t="s">
        <v>321</v>
      </c>
      <c r="G6" s="397">
        <f>SUM(H7:H10)</f>
        <v>640907.6</v>
      </c>
      <c r="H6" s="412"/>
      <c r="I6" s="415" t="s">
        <v>350</v>
      </c>
    </row>
    <row r="7" spans="1:9" x14ac:dyDescent="0.25">
      <c r="A7" s="420"/>
      <c r="B7" s="425"/>
      <c r="C7" s="378"/>
      <c r="D7" s="381"/>
      <c r="E7" s="378"/>
      <c r="F7" s="392"/>
      <c r="G7" s="2" t="s">
        <v>344</v>
      </c>
      <c r="H7" s="3">
        <v>220054.1</v>
      </c>
      <c r="I7" s="416"/>
    </row>
    <row r="8" spans="1:9" x14ac:dyDescent="0.25">
      <c r="A8" s="420"/>
      <c r="B8" s="425"/>
      <c r="C8" s="378"/>
      <c r="D8" s="381"/>
      <c r="E8" s="378"/>
      <c r="F8" s="392"/>
      <c r="G8" s="2" t="s">
        <v>345</v>
      </c>
      <c r="H8" s="3">
        <v>140284.5</v>
      </c>
      <c r="I8" s="416"/>
    </row>
    <row r="9" spans="1:9" x14ac:dyDescent="0.25">
      <c r="A9" s="420"/>
      <c r="B9" s="425"/>
      <c r="C9" s="378"/>
      <c r="D9" s="381"/>
      <c r="E9" s="378"/>
      <c r="F9" s="392"/>
      <c r="G9" s="2" t="s">
        <v>346</v>
      </c>
      <c r="H9" s="3">
        <v>140284.5</v>
      </c>
      <c r="I9" s="416"/>
    </row>
    <row r="10" spans="1:9" ht="15.75" thickBot="1" x14ac:dyDescent="0.3">
      <c r="A10" s="420"/>
      <c r="B10" s="425"/>
      <c r="C10" s="379"/>
      <c r="D10" s="382"/>
      <c r="E10" s="379"/>
      <c r="F10" s="393"/>
      <c r="G10" s="2" t="s">
        <v>347</v>
      </c>
      <c r="H10" s="3">
        <v>140284.5</v>
      </c>
      <c r="I10" s="417"/>
    </row>
    <row r="11" spans="1:9" ht="48.75" customHeight="1" x14ac:dyDescent="0.25">
      <c r="A11" s="420"/>
      <c r="B11" s="425"/>
      <c r="C11" s="377" t="s">
        <v>351</v>
      </c>
      <c r="D11" s="380" t="s">
        <v>326</v>
      </c>
      <c r="E11" s="377" t="s">
        <v>348</v>
      </c>
      <c r="F11" s="391" t="s">
        <v>321</v>
      </c>
      <c r="G11" s="397">
        <f>SUM(H12:H15)</f>
        <v>22515.200000000001</v>
      </c>
      <c r="H11" s="398"/>
      <c r="I11" s="415" t="s">
        <v>352</v>
      </c>
    </row>
    <row r="12" spans="1:9" x14ac:dyDescent="0.25">
      <c r="A12" s="420"/>
      <c r="B12" s="425"/>
      <c r="C12" s="378"/>
      <c r="D12" s="381"/>
      <c r="E12" s="378"/>
      <c r="F12" s="392"/>
      <c r="G12" s="2" t="s">
        <v>344</v>
      </c>
      <c r="H12" s="3">
        <v>5628.8</v>
      </c>
      <c r="I12" s="416"/>
    </row>
    <row r="13" spans="1:9" x14ac:dyDescent="0.25">
      <c r="A13" s="420"/>
      <c r="B13" s="425"/>
      <c r="C13" s="378"/>
      <c r="D13" s="381"/>
      <c r="E13" s="378"/>
      <c r="F13" s="392"/>
      <c r="G13" s="2" t="s">
        <v>345</v>
      </c>
      <c r="H13" s="3">
        <v>5628.8</v>
      </c>
      <c r="I13" s="416"/>
    </row>
    <row r="14" spans="1:9" x14ac:dyDescent="0.25">
      <c r="A14" s="420"/>
      <c r="B14" s="425"/>
      <c r="C14" s="378"/>
      <c r="D14" s="381"/>
      <c r="E14" s="378"/>
      <c r="F14" s="392"/>
      <c r="G14" s="2" t="s">
        <v>346</v>
      </c>
      <c r="H14" s="3">
        <v>5628.8</v>
      </c>
      <c r="I14" s="416"/>
    </row>
    <row r="15" spans="1:9" ht="15.75" thickBot="1" x14ac:dyDescent="0.3">
      <c r="A15" s="420"/>
      <c r="B15" s="425"/>
      <c r="C15" s="379"/>
      <c r="D15" s="382"/>
      <c r="E15" s="379"/>
      <c r="F15" s="393"/>
      <c r="G15" s="4" t="s">
        <v>347</v>
      </c>
      <c r="H15" s="5">
        <v>5628.8</v>
      </c>
      <c r="I15" s="417"/>
    </row>
    <row r="16" spans="1:9" ht="28.5" customHeight="1" x14ac:dyDescent="0.25">
      <c r="A16" s="420"/>
      <c r="B16" s="425"/>
      <c r="C16" s="377" t="s">
        <v>353</v>
      </c>
      <c r="D16" s="380" t="s">
        <v>326</v>
      </c>
      <c r="E16" s="377" t="s">
        <v>348</v>
      </c>
      <c r="F16" s="391" t="s">
        <v>321</v>
      </c>
      <c r="G16" s="397">
        <f>SUM(H17:H20)</f>
        <v>98246.5</v>
      </c>
      <c r="H16" s="398"/>
      <c r="I16" s="415" t="s">
        <v>360</v>
      </c>
    </row>
    <row r="17" spans="1:9" x14ac:dyDescent="0.25">
      <c r="A17" s="420"/>
      <c r="B17" s="425"/>
      <c r="C17" s="378"/>
      <c r="D17" s="381"/>
      <c r="E17" s="378"/>
      <c r="F17" s="392"/>
      <c r="G17" s="2" t="s">
        <v>344</v>
      </c>
      <c r="H17" s="3">
        <v>70926.600000000006</v>
      </c>
      <c r="I17" s="416"/>
    </row>
    <row r="18" spans="1:9" x14ac:dyDescent="0.25">
      <c r="A18" s="420"/>
      <c r="B18" s="425"/>
      <c r="C18" s="378"/>
      <c r="D18" s="381"/>
      <c r="E18" s="378"/>
      <c r="F18" s="392"/>
      <c r="G18" s="2" t="s">
        <v>345</v>
      </c>
      <c r="H18" s="3">
        <v>20271.900000000001</v>
      </c>
      <c r="I18" s="416"/>
    </row>
    <row r="19" spans="1:9" x14ac:dyDescent="0.25">
      <c r="A19" s="420"/>
      <c r="B19" s="425"/>
      <c r="C19" s="378"/>
      <c r="D19" s="381"/>
      <c r="E19" s="378"/>
      <c r="F19" s="392"/>
      <c r="G19" s="2" t="s">
        <v>346</v>
      </c>
      <c r="H19" s="3">
        <v>4528.8</v>
      </c>
      <c r="I19" s="416"/>
    </row>
    <row r="20" spans="1:9" ht="15.75" thickBot="1" x14ac:dyDescent="0.3">
      <c r="A20" s="420"/>
      <c r="B20" s="425"/>
      <c r="C20" s="379"/>
      <c r="D20" s="382"/>
      <c r="E20" s="379"/>
      <c r="F20" s="393"/>
      <c r="G20" s="4" t="s">
        <v>347</v>
      </c>
      <c r="H20" s="5">
        <v>2519.1999999999998</v>
      </c>
      <c r="I20" s="417"/>
    </row>
    <row r="21" spans="1:9" ht="15.75" customHeight="1" x14ac:dyDescent="0.25">
      <c r="A21" s="420"/>
      <c r="B21" s="425"/>
      <c r="C21" s="377" t="s">
        <v>354</v>
      </c>
      <c r="D21" s="380" t="s">
        <v>326</v>
      </c>
      <c r="E21" s="377" t="s">
        <v>348</v>
      </c>
      <c r="F21" s="391" t="s">
        <v>321</v>
      </c>
      <c r="G21" s="397">
        <f>SUM(H22:H25)</f>
        <v>45082.2</v>
      </c>
      <c r="H21" s="398"/>
      <c r="I21" s="415" t="s">
        <v>361</v>
      </c>
    </row>
    <row r="22" spans="1:9" x14ac:dyDescent="0.25">
      <c r="A22" s="420"/>
      <c r="B22" s="425"/>
      <c r="C22" s="378"/>
      <c r="D22" s="381"/>
      <c r="E22" s="378"/>
      <c r="F22" s="392"/>
      <c r="G22" s="2" t="s">
        <v>344</v>
      </c>
      <c r="H22" s="3">
        <v>15237.7</v>
      </c>
      <c r="I22" s="416"/>
    </row>
    <row r="23" spans="1:9" x14ac:dyDescent="0.25">
      <c r="A23" s="420"/>
      <c r="B23" s="425"/>
      <c r="C23" s="378"/>
      <c r="D23" s="381"/>
      <c r="E23" s="378"/>
      <c r="F23" s="392"/>
      <c r="G23" s="2" t="s">
        <v>345</v>
      </c>
      <c r="H23" s="3">
        <v>10099.4</v>
      </c>
      <c r="I23" s="416"/>
    </row>
    <row r="24" spans="1:9" x14ac:dyDescent="0.25">
      <c r="A24" s="420"/>
      <c r="B24" s="425"/>
      <c r="C24" s="378"/>
      <c r="D24" s="381"/>
      <c r="E24" s="378"/>
      <c r="F24" s="392"/>
      <c r="G24" s="2" t="s">
        <v>346</v>
      </c>
      <c r="H24" s="3">
        <v>9745.1</v>
      </c>
      <c r="I24" s="416"/>
    </row>
    <row r="25" spans="1:9" ht="15.75" thickBot="1" x14ac:dyDescent="0.3">
      <c r="A25" s="420"/>
      <c r="B25" s="425"/>
      <c r="C25" s="379"/>
      <c r="D25" s="382"/>
      <c r="E25" s="379"/>
      <c r="F25" s="393"/>
      <c r="G25" s="4" t="s">
        <v>347</v>
      </c>
      <c r="H25" s="5">
        <v>10000</v>
      </c>
      <c r="I25" s="417"/>
    </row>
    <row r="26" spans="1:9" ht="43.5" customHeight="1" x14ac:dyDescent="0.25">
      <c r="A26" s="420"/>
      <c r="B26" s="425"/>
      <c r="C26" s="377" t="s">
        <v>355</v>
      </c>
      <c r="D26" s="380" t="s">
        <v>326</v>
      </c>
      <c r="E26" s="377" t="s">
        <v>348</v>
      </c>
      <c r="F26" s="391" t="s">
        <v>321</v>
      </c>
      <c r="G26" s="397">
        <f>SUM(H27:H30)</f>
        <v>680</v>
      </c>
      <c r="H26" s="398"/>
      <c r="I26" s="415" t="s">
        <v>356</v>
      </c>
    </row>
    <row r="27" spans="1:9" x14ac:dyDescent="0.25">
      <c r="A27" s="420"/>
      <c r="B27" s="425"/>
      <c r="C27" s="378"/>
      <c r="D27" s="381"/>
      <c r="E27" s="378"/>
      <c r="F27" s="392"/>
      <c r="G27" s="2" t="s">
        <v>344</v>
      </c>
      <c r="H27" s="3">
        <v>500</v>
      </c>
      <c r="I27" s="416"/>
    </row>
    <row r="28" spans="1:9" x14ac:dyDescent="0.25">
      <c r="A28" s="420"/>
      <c r="B28" s="425"/>
      <c r="C28" s="378"/>
      <c r="D28" s="381"/>
      <c r="E28" s="378"/>
      <c r="F28" s="392"/>
      <c r="G28" s="2" t="s">
        <v>345</v>
      </c>
      <c r="H28" s="3">
        <v>60</v>
      </c>
      <c r="I28" s="416"/>
    </row>
    <row r="29" spans="1:9" x14ac:dyDescent="0.25">
      <c r="A29" s="420"/>
      <c r="B29" s="425"/>
      <c r="C29" s="378"/>
      <c r="D29" s="381"/>
      <c r="E29" s="378"/>
      <c r="F29" s="392"/>
      <c r="G29" s="2" t="s">
        <v>346</v>
      </c>
      <c r="H29" s="3">
        <v>60</v>
      </c>
      <c r="I29" s="416"/>
    </row>
    <row r="30" spans="1:9" ht="15.75" thickBot="1" x14ac:dyDescent="0.3">
      <c r="A30" s="420"/>
      <c r="B30" s="425"/>
      <c r="C30" s="379"/>
      <c r="D30" s="382"/>
      <c r="E30" s="379"/>
      <c r="F30" s="393"/>
      <c r="G30" s="4" t="s">
        <v>347</v>
      </c>
      <c r="H30" s="5">
        <v>60</v>
      </c>
      <c r="I30" s="417"/>
    </row>
    <row r="31" spans="1:9" ht="55.5" customHeight="1" x14ac:dyDescent="0.25">
      <c r="A31" s="420"/>
      <c r="B31" s="425"/>
      <c r="C31" s="377" t="s">
        <v>357</v>
      </c>
      <c r="D31" s="380" t="s">
        <v>326</v>
      </c>
      <c r="E31" s="377" t="s">
        <v>348</v>
      </c>
      <c r="F31" s="391" t="s">
        <v>321</v>
      </c>
      <c r="G31" s="397">
        <f>SUM(H32:H35)</f>
        <v>411591.9</v>
      </c>
      <c r="H31" s="398"/>
      <c r="I31" s="415" t="s">
        <v>358</v>
      </c>
    </row>
    <row r="32" spans="1:9" x14ac:dyDescent="0.25">
      <c r="A32" s="420"/>
      <c r="B32" s="425"/>
      <c r="C32" s="378"/>
      <c r="D32" s="381"/>
      <c r="E32" s="378"/>
      <c r="F32" s="392"/>
      <c r="G32" s="2" t="s">
        <v>344</v>
      </c>
      <c r="H32" s="3">
        <v>89478.1</v>
      </c>
      <c r="I32" s="416"/>
    </row>
    <row r="33" spans="1:9" x14ac:dyDescent="0.25">
      <c r="A33" s="420"/>
      <c r="B33" s="425"/>
      <c r="C33" s="378"/>
      <c r="D33" s="381"/>
      <c r="E33" s="378"/>
      <c r="F33" s="392"/>
      <c r="G33" s="2" t="s">
        <v>345</v>
      </c>
      <c r="H33" s="3">
        <v>72916.3</v>
      </c>
      <c r="I33" s="416"/>
    </row>
    <row r="34" spans="1:9" x14ac:dyDescent="0.25">
      <c r="A34" s="420"/>
      <c r="B34" s="425"/>
      <c r="C34" s="378"/>
      <c r="D34" s="381"/>
      <c r="E34" s="378"/>
      <c r="F34" s="392"/>
      <c r="G34" s="2" t="s">
        <v>346</v>
      </c>
      <c r="H34" s="3">
        <v>93819.1</v>
      </c>
      <c r="I34" s="416"/>
    </row>
    <row r="35" spans="1:9" ht="15.75" thickBot="1" x14ac:dyDescent="0.3">
      <c r="A35" s="420"/>
      <c r="B35" s="425"/>
      <c r="C35" s="379"/>
      <c r="D35" s="382"/>
      <c r="E35" s="379"/>
      <c r="F35" s="393"/>
      <c r="G35" s="4" t="s">
        <v>347</v>
      </c>
      <c r="H35" s="5">
        <v>155378.4</v>
      </c>
      <c r="I35" s="417"/>
    </row>
    <row r="36" spans="1:9" ht="106.5" customHeight="1" x14ac:dyDescent="0.25">
      <c r="A36" s="420"/>
      <c r="B36" s="425"/>
      <c r="C36" s="377" t="s">
        <v>359</v>
      </c>
      <c r="D36" s="380" t="s">
        <v>326</v>
      </c>
      <c r="E36" s="377" t="s">
        <v>348</v>
      </c>
      <c r="F36" s="391" t="s">
        <v>321</v>
      </c>
      <c r="G36" s="397">
        <f>SUM(H37:H40)</f>
        <v>239729.8</v>
      </c>
      <c r="H36" s="398"/>
      <c r="I36" s="415" t="s">
        <v>362</v>
      </c>
    </row>
    <row r="37" spans="1:9" x14ac:dyDescent="0.25">
      <c r="A37" s="420"/>
      <c r="B37" s="425"/>
      <c r="C37" s="378"/>
      <c r="D37" s="381"/>
      <c r="E37" s="378"/>
      <c r="F37" s="392"/>
      <c r="G37" s="2" t="s">
        <v>344</v>
      </c>
      <c r="H37" s="3">
        <v>50515.5</v>
      </c>
      <c r="I37" s="416"/>
    </row>
    <row r="38" spans="1:9" x14ac:dyDescent="0.25">
      <c r="A38" s="420"/>
      <c r="B38" s="425"/>
      <c r="C38" s="378"/>
      <c r="D38" s="381"/>
      <c r="E38" s="378"/>
      <c r="F38" s="392"/>
      <c r="G38" s="2" t="s">
        <v>345</v>
      </c>
      <c r="H38" s="3">
        <v>63311.9</v>
      </c>
      <c r="I38" s="416"/>
    </row>
    <row r="39" spans="1:9" x14ac:dyDescent="0.25">
      <c r="A39" s="420"/>
      <c r="B39" s="425"/>
      <c r="C39" s="378"/>
      <c r="D39" s="381"/>
      <c r="E39" s="378"/>
      <c r="F39" s="392"/>
      <c r="G39" s="2" t="s">
        <v>346</v>
      </c>
      <c r="H39" s="3">
        <v>62147.6</v>
      </c>
      <c r="I39" s="416"/>
    </row>
    <row r="40" spans="1:9" ht="15.75" thickBot="1" x14ac:dyDescent="0.3">
      <c r="A40" s="420"/>
      <c r="B40" s="425"/>
      <c r="C40" s="379"/>
      <c r="D40" s="382"/>
      <c r="E40" s="379"/>
      <c r="F40" s="393"/>
      <c r="G40" s="4" t="s">
        <v>347</v>
      </c>
      <c r="H40" s="5">
        <v>63754.8</v>
      </c>
      <c r="I40" s="417"/>
    </row>
    <row r="41" spans="1:9" ht="15" customHeight="1" x14ac:dyDescent="0.25">
      <c r="A41" s="420"/>
      <c r="B41" s="425"/>
      <c r="C41" s="377" t="s">
        <v>364</v>
      </c>
      <c r="D41" s="380" t="s">
        <v>326</v>
      </c>
      <c r="E41" s="377" t="s">
        <v>348</v>
      </c>
      <c r="F41" s="391" t="s">
        <v>321</v>
      </c>
      <c r="G41" s="397">
        <f>SUM(H42:H45)</f>
        <v>15000</v>
      </c>
      <c r="H41" s="398"/>
      <c r="I41" s="415" t="s">
        <v>363</v>
      </c>
    </row>
    <row r="42" spans="1:9" x14ac:dyDescent="0.25">
      <c r="A42" s="420"/>
      <c r="B42" s="425"/>
      <c r="C42" s="378"/>
      <c r="D42" s="381"/>
      <c r="E42" s="378"/>
      <c r="F42" s="392"/>
      <c r="G42" s="2" t="s">
        <v>344</v>
      </c>
      <c r="H42" s="3">
        <v>5000</v>
      </c>
      <c r="I42" s="416"/>
    </row>
    <row r="43" spans="1:9" x14ac:dyDescent="0.25">
      <c r="A43" s="420"/>
      <c r="B43" s="425"/>
      <c r="C43" s="378"/>
      <c r="D43" s="381"/>
      <c r="E43" s="378"/>
      <c r="F43" s="392"/>
      <c r="G43" s="2" t="s">
        <v>345</v>
      </c>
      <c r="H43" s="3">
        <v>4400</v>
      </c>
      <c r="I43" s="416"/>
    </row>
    <row r="44" spans="1:9" x14ac:dyDescent="0.25">
      <c r="A44" s="420"/>
      <c r="B44" s="425"/>
      <c r="C44" s="378"/>
      <c r="D44" s="381"/>
      <c r="E44" s="378"/>
      <c r="F44" s="392"/>
      <c r="G44" s="2" t="s">
        <v>346</v>
      </c>
      <c r="H44" s="3">
        <v>3300</v>
      </c>
      <c r="I44" s="416"/>
    </row>
    <row r="45" spans="1:9" ht="15.75" thickBot="1" x14ac:dyDescent="0.3">
      <c r="A45" s="420"/>
      <c r="B45" s="425"/>
      <c r="C45" s="379"/>
      <c r="D45" s="382"/>
      <c r="E45" s="379"/>
      <c r="F45" s="393"/>
      <c r="G45" s="4" t="s">
        <v>347</v>
      </c>
      <c r="H45" s="5">
        <v>2300</v>
      </c>
      <c r="I45" s="417"/>
    </row>
    <row r="46" spans="1:9" x14ac:dyDescent="0.25">
      <c r="A46" s="420"/>
      <c r="B46" s="425"/>
      <c r="C46" s="377" t="s">
        <v>94</v>
      </c>
      <c r="D46" s="380" t="s">
        <v>326</v>
      </c>
      <c r="E46" s="377" t="s">
        <v>348</v>
      </c>
      <c r="F46" s="391" t="s">
        <v>321</v>
      </c>
      <c r="G46" s="397">
        <f>SUM(H47:H50)</f>
        <v>69035.5</v>
      </c>
      <c r="H46" s="398"/>
      <c r="I46" s="415" t="s">
        <v>95</v>
      </c>
    </row>
    <row r="47" spans="1:9" x14ac:dyDescent="0.25">
      <c r="A47" s="420"/>
      <c r="B47" s="425"/>
      <c r="C47" s="378"/>
      <c r="D47" s="381"/>
      <c r="E47" s="378"/>
      <c r="F47" s="392"/>
      <c r="G47" s="2" t="s">
        <v>344</v>
      </c>
      <c r="H47" s="3">
        <v>27614.2</v>
      </c>
      <c r="I47" s="416"/>
    </row>
    <row r="48" spans="1:9" x14ac:dyDescent="0.25">
      <c r="A48" s="420"/>
      <c r="B48" s="425"/>
      <c r="C48" s="378"/>
      <c r="D48" s="381"/>
      <c r="E48" s="378"/>
      <c r="F48" s="392"/>
      <c r="G48" s="2" t="s">
        <v>345</v>
      </c>
      <c r="H48" s="3">
        <v>20710.7</v>
      </c>
      <c r="I48" s="416"/>
    </row>
    <row r="49" spans="1:9" x14ac:dyDescent="0.25">
      <c r="A49" s="420"/>
      <c r="B49" s="425"/>
      <c r="C49" s="378"/>
      <c r="D49" s="381"/>
      <c r="E49" s="378"/>
      <c r="F49" s="392"/>
      <c r="G49" s="2" t="s">
        <v>346</v>
      </c>
      <c r="H49" s="3">
        <v>13807.1</v>
      </c>
      <c r="I49" s="416"/>
    </row>
    <row r="50" spans="1:9" ht="15.75" thickBot="1" x14ac:dyDescent="0.3">
      <c r="A50" s="420"/>
      <c r="B50" s="425"/>
      <c r="C50" s="379"/>
      <c r="D50" s="382"/>
      <c r="E50" s="379"/>
      <c r="F50" s="393"/>
      <c r="G50" s="4" t="s">
        <v>347</v>
      </c>
      <c r="H50" s="5">
        <v>6903.5</v>
      </c>
      <c r="I50" s="417"/>
    </row>
    <row r="51" spans="1:9" x14ac:dyDescent="0.25">
      <c r="A51" s="420"/>
      <c r="B51" s="425"/>
      <c r="C51" s="377" t="s">
        <v>96</v>
      </c>
      <c r="D51" s="380" t="s">
        <v>326</v>
      </c>
      <c r="E51" s="377" t="s">
        <v>348</v>
      </c>
      <c r="F51" s="391" t="s">
        <v>321</v>
      </c>
      <c r="G51" s="397">
        <f>SUM(H52:H55)</f>
        <v>75989.399999999994</v>
      </c>
      <c r="H51" s="398"/>
      <c r="I51" s="415" t="s">
        <v>97</v>
      </c>
    </row>
    <row r="52" spans="1:9" x14ac:dyDescent="0.25">
      <c r="A52" s="420"/>
      <c r="B52" s="425"/>
      <c r="C52" s="378"/>
      <c r="D52" s="381"/>
      <c r="E52" s="378"/>
      <c r="F52" s="392"/>
      <c r="G52" s="2" t="s">
        <v>344</v>
      </c>
      <c r="H52" s="3">
        <v>43602.3</v>
      </c>
      <c r="I52" s="416"/>
    </row>
    <row r="53" spans="1:9" x14ac:dyDescent="0.25">
      <c r="A53" s="420"/>
      <c r="B53" s="425"/>
      <c r="C53" s="378"/>
      <c r="D53" s="381"/>
      <c r="E53" s="378"/>
      <c r="F53" s="392"/>
      <c r="G53" s="2" t="s">
        <v>345</v>
      </c>
      <c r="H53" s="3">
        <v>10795.7</v>
      </c>
      <c r="I53" s="416"/>
    </row>
    <row r="54" spans="1:9" x14ac:dyDescent="0.25">
      <c r="A54" s="420"/>
      <c r="B54" s="425"/>
      <c r="C54" s="378"/>
      <c r="D54" s="381"/>
      <c r="E54" s="378"/>
      <c r="F54" s="392"/>
      <c r="G54" s="2" t="s">
        <v>346</v>
      </c>
      <c r="H54" s="3">
        <v>10795.7</v>
      </c>
      <c r="I54" s="416"/>
    </row>
    <row r="55" spans="1:9" ht="15.75" thickBot="1" x14ac:dyDescent="0.3">
      <c r="A55" s="420"/>
      <c r="B55" s="425"/>
      <c r="C55" s="379"/>
      <c r="D55" s="382"/>
      <c r="E55" s="379"/>
      <c r="F55" s="393"/>
      <c r="G55" s="4" t="s">
        <v>347</v>
      </c>
      <c r="H55" s="5">
        <v>10795.7</v>
      </c>
      <c r="I55" s="417"/>
    </row>
    <row r="56" spans="1:9" x14ac:dyDescent="0.25">
      <c r="A56" s="420"/>
      <c r="B56" s="425"/>
      <c r="C56" s="377" t="s">
        <v>98</v>
      </c>
      <c r="D56" s="380" t="s">
        <v>326</v>
      </c>
      <c r="E56" s="377" t="s">
        <v>348</v>
      </c>
      <c r="F56" s="391" t="s">
        <v>321</v>
      </c>
      <c r="G56" s="397">
        <f>SUM(H57:H60)</f>
        <v>422563.2</v>
      </c>
      <c r="H56" s="398"/>
      <c r="I56" s="415" t="s">
        <v>99</v>
      </c>
    </row>
    <row r="57" spans="1:9" x14ac:dyDescent="0.25">
      <c r="A57" s="420"/>
      <c r="B57" s="425"/>
      <c r="C57" s="378"/>
      <c r="D57" s="381"/>
      <c r="E57" s="378"/>
      <c r="F57" s="392"/>
      <c r="G57" s="2" t="s">
        <v>344</v>
      </c>
      <c r="H57" s="3">
        <v>105640.8</v>
      </c>
      <c r="I57" s="416"/>
    </row>
    <row r="58" spans="1:9" x14ac:dyDescent="0.25">
      <c r="A58" s="420"/>
      <c r="B58" s="425"/>
      <c r="C58" s="378"/>
      <c r="D58" s="381"/>
      <c r="E58" s="378"/>
      <c r="F58" s="392"/>
      <c r="G58" s="2" t="s">
        <v>345</v>
      </c>
      <c r="H58" s="3">
        <v>105640.8</v>
      </c>
      <c r="I58" s="416"/>
    </row>
    <row r="59" spans="1:9" x14ac:dyDescent="0.25">
      <c r="A59" s="420"/>
      <c r="B59" s="425"/>
      <c r="C59" s="378"/>
      <c r="D59" s="381"/>
      <c r="E59" s="378"/>
      <c r="F59" s="392"/>
      <c r="G59" s="2" t="s">
        <v>346</v>
      </c>
      <c r="H59" s="3">
        <v>105640.8</v>
      </c>
      <c r="I59" s="416"/>
    </row>
    <row r="60" spans="1:9" ht="15.75" thickBot="1" x14ac:dyDescent="0.3">
      <c r="A60" s="420"/>
      <c r="B60" s="425"/>
      <c r="C60" s="379"/>
      <c r="D60" s="382"/>
      <c r="E60" s="379"/>
      <c r="F60" s="393"/>
      <c r="G60" s="4" t="s">
        <v>347</v>
      </c>
      <c r="H60" s="5">
        <v>105640.8</v>
      </c>
      <c r="I60" s="417"/>
    </row>
    <row r="61" spans="1:9" x14ac:dyDescent="0.25">
      <c r="A61" s="420"/>
      <c r="B61" s="425"/>
      <c r="C61" s="377" t="s">
        <v>328</v>
      </c>
      <c r="D61" s="380" t="s">
        <v>326</v>
      </c>
      <c r="E61" s="377" t="s">
        <v>325</v>
      </c>
      <c r="F61" s="391" t="s">
        <v>321</v>
      </c>
      <c r="G61" s="397">
        <f>SUM(H62:H65)</f>
        <v>26000</v>
      </c>
      <c r="H61" s="398"/>
      <c r="I61" s="415" t="s">
        <v>329</v>
      </c>
    </row>
    <row r="62" spans="1:9" x14ac:dyDescent="0.25">
      <c r="A62" s="420"/>
      <c r="B62" s="425"/>
      <c r="C62" s="378"/>
      <c r="D62" s="381"/>
      <c r="E62" s="378"/>
      <c r="F62" s="392"/>
      <c r="G62" s="6" t="s">
        <v>344</v>
      </c>
      <c r="H62" s="3">
        <v>6500</v>
      </c>
      <c r="I62" s="416"/>
    </row>
    <row r="63" spans="1:9" x14ac:dyDescent="0.25">
      <c r="A63" s="420"/>
      <c r="B63" s="425"/>
      <c r="C63" s="378"/>
      <c r="D63" s="381"/>
      <c r="E63" s="378"/>
      <c r="F63" s="392"/>
      <c r="G63" s="6" t="s">
        <v>345</v>
      </c>
      <c r="H63" s="3">
        <v>6500</v>
      </c>
      <c r="I63" s="416"/>
    </row>
    <row r="64" spans="1:9" x14ac:dyDescent="0.25">
      <c r="A64" s="420"/>
      <c r="B64" s="425"/>
      <c r="C64" s="378"/>
      <c r="D64" s="381"/>
      <c r="E64" s="378"/>
      <c r="F64" s="392"/>
      <c r="G64" s="6" t="s">
        <v>346</v>
      </c>
      <c r="H64" s="3">
        <v>6500</v>
      </c>
      <c r="I64" s="416"/>
    </row>
    <row r="65" spans="1:9" ht="15.75" thickBot="1" x14ac:dyDescent="0.3">
      <c r="A65" s="420"/>
      <c r="B65" s="425"/>
      <c r="C65" s="379"/>
      <c r="D65" s="382"/>
      <c r="E65" s="379"/>
      <c r="F65" s="393"/>
      <c r="G65" s="17" t="s">
        <v>347</v>
      </c>
      <c r="H65" s="5">
        <v>6500</v>
      </c>
      <c r="I65" s="417"/>
    </row>
    <row r="66" spans="1:9" x14ac:dyDescent="0.25">
      <c r="A66" s="420"/>
      <c r="B66" s="425"/>
      <c r="C66" s="377" t="s">
        <v>100</v>
      </c>
      <c r="D66" s="380" t="s">
        <v>326</v>
      </c>
      <c r="E66" s="377" t="s">
        <v>348</v>
      </c>
      <c r="F66" s="391" t="s">
        <v>321</v>
      </c>
      <c r="G66" s="397">
        <f>SUM(H67:H70)</f>
        <v>20201.400000000001</v>
      </c>
      <c r="H66" s="398"/>
      <c r="I66" s="415" t="s">
        <v>101</v>
      </c>
    </row>
    <row r="67" spans="1:9" x14ac:dyDescent="0.25">
      <c r="A67" s="420"/>
      <c r="B67" s="425"/>
      <c r="C67" s="378"/>
      <c r="D67" s="381"/>
      <c r="E67" s="378"/>
      <c r="F67" s="392"/>
      <c r="G67" s="2" t="s">
        <v>344</v>
      </c>
      <c r="H67" s="3">
        <v>10156.1</v>
      </c>
      <c r="I67" s="416"/>
    </row>
    <row r="68" spans="1:9" x14ac:dyDescent="0.25">
      <c r="A68" s="420"/>
      <c r="B68" s="425"/>
      <c r="C68" s="378"/>
      <c r="D68" s="381"/>
      <c r="E68" s="378"/>
      <c r="F68" s="392"/>
      <c r="G68" s="2" t="s">
        <v>345</v>
      </c>
      <c r="H68" s="3">
        <v>3362.3</v>
      </c>
      <c r="I68" s="416"/>
    </row>
    <row r="69" spans="1:9" x14ac:dyDescent="0.25">
      <c r="A69" s="420"/>
      <c r="B69" s="425"/>
      <c r="C69" s="378"/>
      <c r="D69" s="381"/>
      <c r="E69" s="378"/>
      <c r="F69" s="392"/>
      <c r="G69" s="2" t="s">
        <v>346</v>
      </c>
      <c r="H69" s="3">
        <v>6683</v>
      </c>
      <c r="I69" s="416"/>
    </row>
    <row r="70" spans="1:9" ht="15.75" thickBot="1" x14ac:dyDescent="0.3">
      <c r="A70" s="421"/>
      <c r="B70" s="426"/>
      <c r="C70" s="379"/>
      <c r="D70" s="382"/>
      <c r="E70" s="379"/>
      <c r="F70" s="393"/>
      <c r="G70" s="4" t="s">
        <v>347</v>
      </c>
      <c r="H70" s="5">
        <v>0</v>
      </c>
      <c r="I70" s="417"/>
    </row>
    <row r="71" spans="1:9" ht="15.75" thickBot="1" x14ac:dyDescent="0.3">
      <c r="A71" s="407" t="s">
        <v>369</v>
      </c>
      <c r="B71" s="408"/>
      <c r="C71" s="408"/>
      <c r="D71" s="408"/>
      <c r="E71" s="408"/>
      <c r="F71" s="409"/>
      <c r="G71" s="422">
        <f>G6+G11+G16+G21+G26+G31+G36+G41+G46+G51+G56+G66+G61</f>
        <v>2087542.6999999997</v>
      </c>
      <c r="H71" s="423"/>
    </row>
    <row r="72" spans="1:9" ht="15.75" thickBot="1" x14ac:dyDescent="0.3">
      <c r="G72" s="22">
        <v>2019</v>
      </c>
      <c r="H72" s="20">
        <f>H7+H1+H47+H52+H57+H621+H17+H22+H27+H32+H37+H42+H67+H12+H62</f>
        <v>650854.20000000007</v>
      </c>
    </row>
    <row r="73" spans="1:9" ht="15.75" thickBot="1" x14ac:dyDescent="0.3">
      <c r="G73" s="22">
        <v>2020</v>
      </c>
      <c r="H73" s="20">
        <f>H8+H13+H18+H23+H28+H33+H38+H43+H48+H53+H58+H68+H63</f>
        <v>463982.3</v>
      </c>
    </row>
    <row r="74" spans="1:9" ht="15.75" thickBot="1" x14ac:dyDescent="0.3">
      <c r="G74" s="22">
        <v>2021</v>
      </c>
      <c r="H74" s="21">
        <f>H9+H14+H19+H24+H29+H34+H39+H44+H54+H59+H69+H49+H64</f>
        <v>462940.49999999994</v>
      </c>
    </row>
    <row r="75" spans="1:9" ht="15.75" thickBot="1" x14ac:dyDescent="0.3">
      <c r="G75" s="22">
        <v>2022</v>
      </c>
      <c r="H75" s="23">
        <f>H10+H15+H20+H25+H30+H35+H40+H45+H55+H50+H60+H70+H65</f>
        <v>509765.7</v>
      </c>
    </row>
    <row r="76" spans="1:9" x14ac:dyDescent="0.25">
      <c r="H76" s="24">
        <f>G71-(H72+H73+H74+H75)</f>
        <v>0</v>
      </c>
    </row>
  </sheetData>
  <mergeCells count="91">
    <mergeCell ref="D26:D30"/>
    <mergeCell ref="E26:E30"/>
    <mergeCell ref="G71:H71"/>
    <mergeCell ref="A71:F71"/>
    <mergeCell ref="C41:C45"/>
    <mergeCell ref="D41:D45"/>
    <mergeCell ref="E41:E45"/>
    <mergeCell ref="F41:F45"/>
    <mergeCell ref="G41:H41"/>
    <mergeCell ref="C46:C50"/>
    <mergeCell ref="D46:D50"/>
    <mergeCell ref="E46:E50"/>
    <mergeCell ref="C51:C55"/>
    <mergeCell ref="D51:D55"/>
    <mergeCell ref="B6:B70"/>
    <mergeCell ref="D66:D70"/>
    <mergeCell ref="C31:C35"/>
    <mergeCell ref="D31:D35"/>
    <mergeCell ref="G31:H31"/>
    <mergeCell ref="F46:F50"/>
    <mergeCell ref="E36:E40"/>
    <mergeCell ref="C36:C40"/>
    <mergeCell ref="D36:D40"/>
    <mergeCell ref="E51:E55"/>
    <mergeCell ref="C61:C65"/>
    <mergeCell ref="A6:A70"/>
    <mergeCell ref="E61:E65"/>
    <mergeCell ref="E66:E70"/>
    <mergeCell ref="E56:E60"/>
    <mergeCell ref="C66:C70"/>
    <mergeCell ref="D61:D65"/>
    <mergeCell ref="C26:C30"/>
    <mergeCell ref="E31:E35"/>
    <mergeCell ref="C21:C25"/>
    <mergeCell ref="D21:D25"/>
    <mergeCell ref="D16:D20"/>
    <mergeCell ref="C16:C20"/>
    <mergeCell ref="C56:C60"/>
    <mergeCell ref="D56:D60"/>
    <mergeCell ref="C11:C15"/>
    <mergeCell ref="G16:H16"/>
    <mergeCell ref="F6:F10"/>
    <mergeCell ref="C6:C10"/>
    <mergeCell ref="D6:D10"/>
    <mergeCell ref="E6:E10"/>
    <mergeCell ref="G6:H6"/>
    <mergeCell ref="D11:D15"/>
    <mergeCell ref="E11:E15"/>
    <mergeCell ref="F11:F15"/>
    <mergeCell ref="G11:H11"/>
    <mergeCell ref="F16:F20"/>
    <mergeCell ref="E16:E20"/>
    <mergeCell ref="E21:E25"/>
    <mergeCell ref="F21:F25"/>
    <mergeCell ref="I41:I45"/>
    <mergeCell ref="F26:F30"/>
    <mergeCell ref="I6:I10"/>
    <mergeCell ref="I11:I15"/>
    <mergeCell ref="I16:I20"/>
    <mergeCell ref="F31:F35"/>
    <mergeCell ref="F36:F40"/>
    <mergeCell ref="G36:H36"/>
    <mergeCell ref="I46:I50"/>
    <mergeCell ref="G21:H21"/>
    <mergeCell ref="I21:I25"/>
    <mergeCell ref="I36:I40"/>
    <mergeCell ref="G26:H26"/>
    <mergeCell ref="I31:I35"/>
    <mergeCell ref="I26:I30"/>
    <mergeCell ref="G46:H46"/>
    <mergeCell ref="A1:I2"/>
    <mergeCell ref="A3:A5"/>
    <mergeCell ref="B3:B5"/>
    <mergeCell ref="C3:C5"/>
    <mergeCell ref="D3:D5"/>
    <mergeCell ref="E3:E5"/>
    <mergeCell ref="F3:F5"/>
    <mergeCell ref="G3:H5"/>
    <mergeCell ref="I3:I5"/>
    <mergeCell ref="I51:I55"/>
    <mergeCell ref="I56:I60"/>
    <mergeCell ref="F56:F60"/>
    <mergeCell ref="G56:H56"/>
    <mergeCell ref="G66:H66"/>
    <mergeCell ref="I61:I65"/>
    <mergeCell ref="F66:F70"/>
    <mergeCell ref="G61:H61"/>
    <mergeCell ref="F61:F65"/>
    <mergeCell ref="I66:I70"/>
    <mergeCell ref="F51:F55"/>
    <mergeCell ref="G51:H51"/>
  </mergeCells>
  <phoneticPr fontId="0" type="noConversion"/>
  <pageMargins left="0.70866141732283472" right="0.70866141732283472"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6"/>
  <sheetViews>
    <sheetView topLeftCell="A31" workbookViewId="0">
      <selection activeCell="F16" sqref="F16:J20"/>
    </sheetView>
  </sheetViews>
  <sheetFormatPr defaultRowHeight="15" x14ac:dyDescent="0.25"/>
  <cols>
    <col min="2" max="2" width="24.5703125" customWidth="1"/>
    <col min="3" max="3" width="31.5703125" customWidth="1"/>
    <col min="4" max="4" width="18.42578125" customWidth="1"/>
    <col min="5" max="5" width="30.5703125" customWidth="1"/>
    <col min="6" max="6" width="16" customWidth="1"/>
    <col min="7" max="7" width="6.42578125" customWidth="1"/>
    <col min="8" max="8" width="13.140625" style="1" customWidth="1"/>
    <col min="9" max="9" width="63.140625" style="8" customWidth="1"/>
  </cols>
  <sheetData>
    <row r="1" spans="1:9" x14ac:dyDescent="0.25">
      <c r="A1" s="385" t="s">
        <v>323</v>
      </c>
      <c r="B1" s="386"/>
      <c r="C1" s="386"/>
      <c r="D1" s="386"/>
      <c r="E1" s="386"/>
      <c r="F1" s="386"/>
      <c r="G1" s="386"/>
      <c r="H1" s="386"/>
      <c r="I1" s="386"/>
    </row>
    <row r="2" spans="1:9" ht="21.75" customHeight="1" thickBot="1" x14ac:dyDescent="0.3">
      <c r="A2" s="387"/>
      <c r="B2" s="387"/>
      <c r="C2" s="387"/>
      <c r="D2" s="387"/>
      <c r="E2" s="387"/>
      <c r="F2" s="387"/>
      <c r="G2" s="387"/>
      <c r="H2" s="387"/>
      <c r="I2" s="387"/>
    </row>
    <row r="3" spans="1:9" ht="73.5" customHeight="1" x14ac:dyDescent="0.25">
      <c r="A3" s="388" t="s">
        <v>311</v>
      </c>
      <c r="B3" s="388" t="s">
        <v>312</v>
      </c>
      <c r="C3" s="388" t="s">
        <v>313</v>
      </c>
      <c r="D3" s="388" t="s">
        <v>314</v>
      </c>
      <c r="E3" s="388" t="s">
        <v>318</v>
      </c>
      <c r="F3" s="388" t="s">
        <v>315</v>
      </c>
      <c r="G3" s="411" t="s">
        <v>316</v>
      </c>
      <c r="H3" s="412"/>
      <c r="I3" s="388" t="s">
        <v>317</v>
      </c>
    </row>
    <row r="4" spans="1:9" x14ac:dyDescent="0.25">
      <c r="A4" s="389"/>
      <c r="B4" s="389"/>
      <c r="C4" s="389"/>
      <c r="D4" s="389"/>
      <c r="E4" s="389"/>
      <c r="F4" s="389"/>
      <c r="G4" s="413"/>
      <c r="H4" s="414"/>
      <c r="I4" s="389"/>
    </row>
    <row r="5" spans="1:9" ht="15.75" thickBot="1" x14ac:dyDescent="0.3">
      <c r="A5" s="390"/>
      <c r="B5" s="390"/>
      <c r="C5" s="390"/>
      <c r="D5" s="390"/>
      <c r="E5" s="390"/>
      <c r="F5" s="390"/>
      <c r="G5" s="413"/>
      <c r="H5" s="414"/>
      <c r="I5" s="390"/>
    </row>
    <row r="6" spans="1:9" ht="44.25" customHeight="1" x14ac:dyDescent="0.25">
      <c r="A6" s="419"/>
      <c r="B6" s="424"/>
      <c r="C6" s="377" t="s">
        <v>104</v>
      </c>
      <c r="D6" s="380" t="s">
        <v>326</v>
      </c>
      <c r="E6" s="377" t="s">
        <v>102</v>
      </c>
      <c r="F6" s="391" t="s">
        <v>321</v>
      </c>
      <c r="G6" s="397">
        <f>SUM(H7:H10)</f>
        <v>24000</v>
      </c>
      <c r="H6" s="412"/>
      <c r="I6" s="415" t="s">
        <v>105</v>
      </c>
    </row>
    <row r="7" spans="1:9" x14ac:dyDescent="0.25">
      <c r="A7" s="420"/>
      <c r="B7" s="425"/>
      <c r="C7" s="378"/>
      <c r="D7" s="381"/>
      <c r="E7" s="378"/>
      <c r="F7" s="392"/>
      <c r="G7" s="2" t="s">
        <v>344</v>
      </c>
      <c r="H7" s="3">
        <v>6000</v>
      </c>
      <c r="I7" s="416"/>
    </row>
    <row r="8" spans="1:9" x14ac:dyDescent="0.25">
      <c r="A8" s="420"/>
      <c r="B8" s="425"/>
      <c r="C8" s="378"/>
      <c r="D8" s="381"/>
      <c r="E8" s="378"/>
      <c r="F8" s="392"/>
      <c r="G8" s="2" t="s">
        <v>345</v>
      </c>
      <c r="H8" s="3">
        <v>6000</v>
      </c>
      <c r="I8" s="416"/>
    </row>
    <row r="9" spans="1:9" x14ac:dyDescent="0.25">
      <c r="A9" s="420"/>
      <c r="B9" s="425"/>
      <c r="C9" s="378"/>
      <c r="D9" s="381"/>
      <c r="E9" s="378"/>
      <c r="F9" s="392"/>
      <c r="G9" s="2" t="s">
        <v>346</v>
      </c>
      <c r="H9" s="3">
        <v>6000</v>
      </c>
      <c r="I9" s="416"/>
    </row>
    <row r="10" spans="1:9" ht="15.75" thickBot="1" x14ac:dyDescent="0.3">
      <c r="A10" s="420"/>
      <c r="B10" s="425"/>
      <c r="C10" s="379"/>
      <c r="D10" s="382"/>
      <c r="E10" s="379"/>
      <c r="F10" s="393"/>
      <c r="G10" s="2" t="s">
        <v>347</v>
      </c>
      <c r="H10" s="3">
        <v>6000</v>
      </c>
      <c r="I10" s="417"/>
    </row>
    <row r="11" spans="1:9" ht="65.25" customHeight="1" x14ac:dyDescent="0.25">
      <c r="A11" s="420"/>
      <c r="B11" s="425"/>
      <c r="C11" s="374" t="s">
        <v>122</v>
      </c>
      <c r="D11" s="380" t="s">
        <v>326</v>
      </c>
      <c r="E11" s="377" t="s">
        <v>126</v>
      </c>
      <c r="F11" s="391" t="s">
        <v>321</v>
      </c>
      <c r="G11" s="397">
        <f>SUM(H12:H15)</f>
        <v>26259</v>
      </c>
      <c r="H11" s="398"/>
      <c r="I11" s="374" t="s">
        <v>127</v>
      </c>
    </row>
    <row r="12" spans="1:9" x14ac:dyDescent="0.25">
      <c r="A12" s="420"/>
      <c r="B12" s="425"/>
      <c r="C12" s="375"/>
      <c r="D12" s="381"/>
      <c r="E12" s="378"/>
      <c r="F12" s="392"/>
      <c r="G12" s="2" t="s">
        <v>344</v>
      </c>
      <c r="H12" s="10">
        <v>7074</v>
      </c>
      <c r="I12" s="375"/>
    </row>
    <row r="13" spans="1:9" x14ac:dyDescent="0.25">
      <c r="A13" s="420"/>
      <c r="B13" s="425"/>
      <c r="C13" s="375"/>
      <c r="D13" s="381"/>
      <c r="E13" s="378"/>
      <c r="F13" s="392"/>
      <c r="G13" s="2" t="s">
        <v>345</v>
      </c>
      <c r="H13" s="10">
        <v>5226</v>
      </c>
      <c r="I13" s="375"/>
    </row>
    <row r="14" spans="1:9" x14ac:dyDescent="0.25">
      <c r="A14" s="420"/>
      <c r="B14" s="425"/>
      <c r="C14" s="375"/>
      <c r="D14" s="381"/>
      <c r="E14" s="378"/>
      <c r="F14" s="392"/>
      <c r="G14" s="2" t="s">
        <v>346</v>
      </c>
      <c r="H14" s="10">
        <v>6619</v>
      </c>
      <c r="I14" s="375"/>
    </row>
    <row r="15" spans="1:9" ht="15.75" thickBot="1" x14ac:dyDescent="0.3">
      <c r="A15" s="420"/>
      <c r="B15" s="425"/>
      <c r="C15" s="375"/>
      <c r="D15" s="382"/>
      <c r="E15" s="379"/>
      <c r="F15" s="393"/>
      <c r="G15" s="4" t="s">
        <v>347</v>
      </c>
      <c r="H15" s="11">
        <v>7340</v>
      </c>
      <c r="I15" s="376"/>
    </row>
    <row r="16" spans="1:9" ht="73.5" customHeight="1" x14ac:dyDescent="0.25">
      <c r="A16" s="420"/>
      <c r="B16" s="425"/>
      <c r="C16" s="377" t="s">
        <v>123</v>
      </c>
      <c r="D16" s="380" t="s">
        <v>326</v>
      </c>
      <c r="E16" s="377" t="s">
        <v>126</v>
      </c>
      <c r="F16" s="391" t="s">
        <v>321</v>
      </c>
      <c r="G16" s="397">
        <f>SUM(H17:H20)</f>
        <v>43522</v>
      </c>
      <c r="H16" s="398"/>
      <c r="I16" s="364" t="s">
        <v>128</v>
      </c>
    </row>
    <row r="17" spans="1:9" x14ac:dyDescent="0.25">
      <c r="A17" s="420"/>
      <c r="B17" s="425"/>
      <c r="C17" s="378"/>
      <c r="D17" s="381"/>
      <c r="E17" s="378"/>
      <c r="F17" s="392"/>
      <c r="G17" s="2" t="s">
        <v>344</v>
      </c>
      <c r="H17" s="10">
        <v>19080</v>
      </c>
      <c r="I17" s="364"/>
    </row>
    <row r="18" spans="1:9" x14ac:dyDescent="0.25">
      <c r="A18" s="420"/>
      <c r="B18" s="425"/>
      <c r="C18" s="378"/>
      <c r="D18" s="381"/>
      <c r="E18" s="378"/>
      <c r="F18" s="392"/>
      <c r="G18" s="2" t="s">
        <v>345</v>
      </c>
      <c r="H18" s="10">
        <v>8448</v>
      </c>
      <c r="I18" s="364"/>
    </row>
    <row r="19" spans="1:9" x14ac:dyDescent="0.25">
      <c r="A19" s="420"/>
      <c r="B19" s="425"/>
      <c r="C19" s="378"/>
      <c r="D19" s="381"/>
      <c r="E19" s="378"/>
      <c r="F19" s="392"/>
      <c r="G19" s="2" t="s">
        <v>346</v>
      </c>
      <c r="H19" s="10">
        <v>7997</v>
      </c>
      <c r="I19" s="364"/>
    </row>
    <row r="20" spans="1:9" ht="15.75" thickBot="1" x14ac:dyDescent="0.3">
      <c r="A20" s="420"/>
      <c r="B20" s="425"/>
      <c r="C20" s="379"/>
      <c r="D20" s="382"/>
      <c r="E20" s="379"/>
      <c r="F20" s="393"/>
      <c r="G20" s="4" t="s">
        <v>347</v>
      </c>
      <c r="H20" s="11">
        <v>7997</v>
      </c>
      <c r="I20" s="365"/>
    </row>
    <row r="21" spans="1:9" ht="73.5" customHeight="1" x14ac:dyDescent="0.25">
      <c r="A21" s="420"/>
      <c r="B21" s="425"/>
      <c r="C21" s="377" t="s">
        <v>124</v>
      </c>
      <c r="D21" s="380" t="s">
        <v>326</v>
      </c>
      <c r="E21" s="377" t="s">
        <v>126</v>
      </c>
      <c r="F21" s="391" t="s">
        <v>321</v>
      </c>
      <c r="G21" s="397">
        <f>SUM(H22:H25)</f>
        <v>15226</v>
      </c>
      <c r="H21" s="398"/>
      <c r="I21" s="363" t="s">
        <v>129</v>
      </c>
    </row>
    <row r="22" spans="1:9" x14ac:dyDescent="0.25">
      <c r="A22" s="420"/>
      <c r="B22" s="425"/>
      <c r="C22" s="378"/>
      <c r="D22" s="381"/>
      <c r="E22" s="378"/>
      <c r="F22" s="392"/>
      <c r="G22" s="2" t="s">
        <v>344</v>
      </c>
      <c r="H22" s="10">
        <v>5393</v>
      </c>
      <c r="I22" s="364"/>
    </row>
    <row r="23" spans="1:9" x14ac:dyDescent="0.25">
      <c r="A23" s="420"/>
      <c r="B23" s="425"/>
      <c r="C23" s="378"/>
      <c r="D23" s="381"/>
      <c r="E23" s="378"/>
      <c r="F23" s="392"/>
      <c r="G23" s="2" t="s">
        <v>345</v>
      </c>
      <c r="H23" s="10">
        <v>4917</v>
      </c>
      <c r="I23" s="364"/>
    </row>
    <row r="24" spans="1:9" x14ac:dyDescent="0.25">
      <c r="A24" s="420"/>
      <c r="B24" s="425"/>
      <c r="C24" s="378"/>
      <c r="D24" s="381"/>
      <c r="E24" s="378"/>
      <c r="F24" s="392"/>
      <c r="G24" s="2" t="s">
        <v>346</v>
      </c>
      <c r="H24" s="10">
        <v>2458</v>
      </c>
      <c r="I24" s="364"/>
    </row>
    <row r="25" spans="1:9" ht="15.75" thickBot="1" x14ac:dyDescent="0.3">
      <c r="A25" s="420"/>
      <c r="B25" s="425"/>
      <c r="C25" s="379"/>
      <c r="D25" s="382"/>
      <c r="E25" s="379"/>
      <c r="F25" s="393"/>
      <c r="G25" s="4" t="s">
        <v>347</v>
      </c>
      <c r="H25" s="11">
        <v>2458</v>
      </c>
      <c r="I25" s="365"/>
    </row>
    <row r="26" spans="1:9" ht="43.5" customHeight="1" x14ac:dyDescent="0.25">
      <c r="A26" s="420"/>
      <c r="B26" s="425"/>
      <c r="C26" s="377" t="s">
        <v>125</v>
      </c>
      <c r="D26" s="380" t="s">
        <v>326</v>
      </c>
      <c r="E26" s="377" t="s">
        <v>126</v>
      </c>
      <c r="F26" s="391" t="s">
        <v>321</v>
      </c>
      <c r="G26" s="397">
        <f>SUM(H27:H30)</f>
        <v>115000</v>
      </c>
      <c r="H26" s="398"/>
      <c r="I26" s="363" t="s">
        <v>130</v>
      </c>
    </row>
    <row r="27" spans="1:9" x14ac:dyDescent="0.25">
      <c r="A27" s="420"/>
      <c r="B27" s="425"/>
      <c r="C27" s="378"/>
      <c r="D27" s="381"/>
      <c r="E27" s="378"/>
      <c r="F27" s="392"/>
      <c r="G27" s="2" t="s">
        <v>344</v>
      </c>
      <c r="H27" s="10">
        <v>28750</v>
      </c>
      <c r="I27" s="364"/>
    </row>
    <row r="28" spans="1:9" x14ac:dyDescent="0.25">
      <c r="A28" s="420"/>
      <c r="B28" s="425"/>
      <c r="C28" s="378"/>
      <c r="D28" s="381"/>
      <c r="E28" s="378"/>
      <c r="F28" s="392"/>
      <c r="G28" s="2" t="s">
        <v>345</v>
      </c>
      <c r="H28" s="10">
        <v>28750</v>
      </c>
      <c r="I28" s="364"/>
    </row>
    <row r="29" spans="1:9" x14ac:dyDescent="0.25">
      <c r="A29" s="420"/>
      <c r="B29" s="425"/>
      <c r="C29" s="378"/>
      <c r="D29" s="381"/>
      <c r="E29" s="378"/>
      <c r="F29" s="392"/>
      <c r="G29" s="2" t="s">
        <v>346</v>
      </c>
      <c r="H29" s="10">
        <v>28750</v>
      </c>
      <c r="I29" s="364"/>
    </row>
    <row r="30" spans="1:9" ht="15.75" thickBot="1" x14ac:dyDescent="0.3">
      <c r="A30" s="420"/>
      <c r="B30" s="425"/>
      <c r="C30" s="379"/>
      <c r="D30" s="382"/>
      <c r="E30" s="379"/>
      <c r="F30" s="393"/>
      <c r="G30" s="4" t="s">
        <v>347</v>
      </c>
      <c r="H30" s="11">
        <v>28750</v>
      </c>
      <c r="I30" s="365"/>
    </row>
    <row r="31" spans="1:9" ht="55.5" customHeight="1" x14ac:dyDescent="0.25">
      <c r="A31" s="420"/>
      <c r="B31" s="425"/>
      <c r="C31" s="368" t="s">
        <v>131</v>
      </c>
      <c r="D31" s="371" t="s">
        <v>326</v>
      </c>
      <c r="E31" s="368" t="s">
        <v>102</v>
      </c>
      <c r="F31" s="394" t="s">
        <v>321</v>
      </c>
      <c r="G31" s="427">
        <f>SUM(H32:H35)</f>
        <v>12000</v>
      </c>
      <c r="H31" s="428"/>
      <c r="I31" s="429"/>
    </row>
    <row r="32" spans="1:9" x14ac:dyDescent="0.25">
      <c r="A32" s="420"/>
      <c r="B32" s="425"/>
      <c r="C32" s="369"/>
      <c r="D32" s="372"/>
      <c r="E32" s="369"/>
      <c r="F32" s="395"/>
      <c r="G32" s="43" t="s">
        <v>344</v>
      </c>
      <c r="H32" s="44">
        <v>3000</v>
      </c>
      <c r="I32" s="430"/>
    </row>
    <row r="33" spans="1:9" x14ac:dyDescent="0.25">
      <c r="A33" s="420"/>
      <c r="B33" s="425"/>
      <c r="C33" s="369"/>
      <c r="D33" s="372"/>
      <c r="E33" s="369"/>
      <c r="F33" s="395"/>
      <c r="G33" s="43" t="s">
        <v>345</v>
      </c>
      <c r="H33" s="44">
        <v>3000</v>
      </c>
      <c r="I33" s="430"/>
    </row>
    <row r="34" spans="1:9" x14ac:dyDescent="0.25">
      <c r="A34" s="420"/>
      <c r="B34" s="425"/>
      <c r="C34" s="369"/>
      <c r="D34" s="372"/>
      <c r="E34" s="369"/>
      <c r="F34" s="395"/>
      <c r="G34" s="43" t="s">
        <v>346</v>
      </c>
      <c r="H34" s="44">
        <v>3000</v>
      </c>
      <c r="I34" s="430"/>
    </row>
    <row r="35" spans="1:9" ht="15.75" thickBot="1" x14ac:dyDescent="0.3">
      <c r="A35" s="420"/>
      <c r="B35" s="425"/>
      <c r="C35" s="370"/>
      <c r="D35" s="373"/>
      <c r="E35" s="370"/>
      <c r="F35" s="396"/>
      <c r="G35" s="45" t="s">
        <v>347</v>
      </c>
      <c r="H35" s="46">
        <v>3000</v>
      </c>
      <c r="I35" s="431"/>
    </row>
    <row r="36" spans="1:9" ht="106.5" customHeight="1" x14ac:dyDescent="0.25">
      <c r="A36" s="420"/>
      <c r="B36" s="425"/>
      <c r="C36" s="377" t="s">
        <v>399</v>
      </c>
      <c r="D36" s="380" t="s">
        <v>326</v>
      </c>
      <c r="E36" s="377" t="s">
        <v>401</v>
      </c>
      <c r="F36" s="391" t="s">
        <v>321</v>
      </c>
      <c r="G36" s="397">
        <f>SUM(H37:H40)</f>
        <v>13800</v>
      </c>
      <c r="H36" s="398"/>
      <c r="I36" s="415" t="s">
        <v>400</v>
      </c>
    </row>
    <row r="37" spans="1:9" x14ac:dyDescent="0.25">
      <c r="A37" s="420"/>
      <c r="B37" s="425"/>
      <c r="C37" s="378"/>
      <c r="D37" s="381"/>
      <c r="E37" s="378"/>
      <c r="F37" s="392"/>
      <c r="G37" s="2" t="s">
        <v>344</v>
      </c>
      <c r="H37" s="10">
        <v>3450</v>
      </c>
      <c r="I37" s="416"/>
    </row>
    <row r="38" spans="1:9" x14ac:dyDescent="0.25">
      <c r="A38" s="420"/>
      <c r="B38" s="425"/>
      <c r="C38" s="378"/>
      <c r="D38" s="381"/>
      <c r="E38" s="378"/>
      <c r="F38" s="392"/>
      <c r="G38" s="2" t="s">
        <v>345</v>
      </c>
      <c r="H38" s="10">
        <v>3450</v>
      </c>
      <c r="I38" s="416"/>
    </row>
    <row r="39" spans="1:9" x14ac:dyDescent="0.25">
      <c r="A39" s="420"/>
      <c r="B39" s="425"/>
      <c r="C39" s="378"/>
      <c r="D39" s="381"/>
      <c r="E39" s="378"/>
      <c r="F39" s="392"/>
      <c r="G39" s="2" t="s">
        <v>346</v>
      </c>
      <c r="H39" s="10">
        <v>3450</v>
      </c>
      <c r="I39" s="416"/>
    </row>
    <row r="40" spans="1:9" ht="15.75" thickBot="1" x14ac:dyDescent="0.3">
      <c r="A40" s="420"/>
      <c r="B40" s="425"/>
      <c r="C40" s="379"/>
      <c r="D40" s="382"/>
      <c r="E40" s="379"/>
      <c r="F40" s="393"/>
      <c r="G40" s="4" t="s">
        <v>347</v>
      </c>
      <c r="H40" s="11">
        <v>3450</v>
      </c>
      <c r="I40" s="417"/>
    </row>
    <row r="41" spans="1:9" ht="15.75" thickBot="1" x14ac:dyDescent="0.3">
      <c r="A41" s="407" t="s">
        <v>369</v>
      </c>
      <c r="B41" s="408"/>
      <c r="C41" s="408"/>
      <c r="D41" s="408"/>
      <c r="E41" s="408"/>
      <c r="F41" s="409"/>
      <c r="G41" s="422">
        <f>G6+G11+G16+G21+G26+G31+G36</f>
        <v>249807</v>
      </c>
      <c r="H41" s="423"/>
    </row>
    <row r="42" spans="1:9" ht="15.75" thickBot="1" x14ac:dyDescent="0.3">
      <c r="G42" s="22">
        <v>2019</v>
      </c>
      <c r="H42" s="20">
        <f>H7+H1+H591+H17+H22+H27+H32+H37+H12</f>
        <v>72747</v>
      </c>
    </row>
    <row r="43" spans="1:9" ht="15.75" thickBot="1" x14ac:dyDescent="0.3">
      <c r="G43" s="22">
        <v>2020</v>
      </c>
      <c r="H43" s="20">
        <f>H8+H13+H18+H23+H28+H33+H38</f>
        <v>59791</v>
      </c>
    </row>
    <row r="44" spans="1:9" ht="15.75" thickBot="1" x14ac:dyDescent="0.3">
      <c r="G44" s="22">
        <v>2021</v>
      </c>
      <c r="H44" s="21">
        <f>H9+H14+H19+H24+H29+H34+H39</f>
        <v>58274</v>
      </c>
    </row>
    <row r="45" spans="1:9" ht="15.75" thickBot="1" x14ac:dyDescent="0.3">
      <c r="G45" s="22">
        <v>2022</v>
      </c>
      <c r="H45" s="23">
        <f>H10+H15+H20+H25+H30+H35+H40</f>
        <v>58995</v>
      </c>
    </row>
    <row r="46" spans="1:9" x14ac:dyDescent="0.25">
      <c r="H46" s="24">
        <f>G41-(H42+H43+H44+H45)</f>
        <v>0</v>
      </c>
    </row>
  </sheetData>
  <mergeCells count="55">
    <mergeCell ref="A1:I2"/>
    <mergeCell ref="A3:A5"/>
    <mergeCell ref="B3:B5"/>
    <mergeCell ref="C3:C5"/>
    <mergeCell ref="D3:D5"/>
    <mergeCell ref="E3:E5"/>
    <mergeCell ref="F3:F5"/>
    <mergeCell ref="I3:I5"/>
    <mergeCell ref="G3:H5"/>
    <mergeCell ref="E11:E15"/>
    <mergeCell ref="F11:F15"/>
    <mergeCell ref="F6:F10"/>
    <mergeCell ref="I11:I15"/>
    <mergeCell ref="G11:H11"/>
    <mergeCell ref="I6:I10"/>
    <mergeCell ref="E6:E10"/>
    <mergeCell ref="E31:E35"/>
    <mergeCell ref="F31:F35"/>
    <mergeCell ref="I26:I30"/>
    <mergeCell ref="I16:I20"/>
    <mergeCell ref="I31:I35"/>
    <mergeCell ref="F21:F25"/>
    <mergeCell ref="G21:H21"/>
    <mergeCell ref="D11:D15"/>
    <mergeCell ref="C31:C35"/>
    <mergeCell ref="C21:C25"/>
    <mergeCell ref="I36:I40"/>
    <mergeCell ref="C26:C30"/>
    <mergeCell ref="D26:D30"/>
    <mergeCell ref="E26:E30"/>
    <mergeCell ref="F26:F30"/>
    <mergeCell ref="G31:H31"/>
    <mergeCell ref="F36:F40"/>
    <mergeCell ref="G36:H36"/>
    <mergeCell ref="E36:E40"/>
    <mergeCell ref="D31:D35"/>
    <mergeCell ref="I21:I25"/>
    <mergeCell ref="E16:E20"/>
    <mergeCell ref="F16:F20"/>
    <mergeCell ref="D21:D25"/>
    <mergeCell ref="C16:C20"/>
    <mergeCell ref="D16:D20"/>
    <mergeCell ref="A41:F41"/>
    <mergeCell ref="G41:H41"/>
    <mergeCell ref="A6:A40"/>
    <mergeCell ref="B6:B40"/>
    <mergeCell ref="G16:H16"/>
    <mergeCell ref="G6:H6"/>
    <mergeCell ref="C36:C40"/>
    <mergeCell ref="D36:D40"/>
    <mergeCell ref="G26:H26"/>
    <mergeCell ref="E21:E25"/>
    <mergeCell ref="D6:D10"/>
    <mergeCell ref="C6:C10"/>
    <mergeCell ref="C11:C15"/>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6"/>
  <sheetViews>
    <sheetView workbookViewId="0">
      <selection activeCell="F16" sqref="F16:J20"/>
    </sheetView>
  </sheetViews>
  <sheetFormatPr defaultRowHeight="15" x14ac:dyDescent="0.25"/>
  <cols>
    <col min="2" max="2" width="24.5703125" customWidth="1"/>
    <col min="3" max="3" width="31.5703125" customWidth="1"/>
    <col min="4" max="4" width="18.42578125" customWidth="1"/>
    <col min="5" max="5" width="30.5703125" customWidth="1"/>
    <col min="6" max="6" width="16" customWidth="1"/>
    <col min="7" max="7" width="6.42578125" customWidth="1"/>
    <col min="8" max="8" width="13.140625" style="1" customWidth="1"/>
    <col min="9" max="9" width="63.140625" style="8" customWidth="1"/>
  </cols>
  <sheetData>
    <row r="1" spans="1:9" x14ac:dyDescent="0.25">
      <c r="A1" s="385" t="s">
        <v>323</v>
      </c>
      <c r="B1" s="386"/>
      <c r="C1" s="386"/>
      <c r="D1" s="386"/>
      <c r="E1" s="386"/>
      <c r="F1" s="386"/>
      <c r="G1" s="386"/>
      <c r="H1" s="386"/>
      <c r="I1" s="386"/>
    </row>
    <row r="2" spans="1:9" ht="21.75" customHeight="1" thickBot="1" x14ac:dyDescent="0.3">
      <c r="A2" s="387"/>
      <c r="B2" s="387"/>
      <c r="C2" s="387"/>
      <c r="D2" s="387"/>
      <c r="E2" s="387"/>
      <c r="F2" s="387"/>
      <c r="G2" s="387"/>
      <c r="H2" s="387"/>
      <c r="I2" s="387"/>
    </row>
    <row r="3" spans="1:9" ht="73.5" customHeight="1" x14ac:dyDescent="0.25">
      <c r="A3" s="388" t="s">
        <v>311</v>
      </c>
      <c r="B3" s="388" t="s">
        <v>312</v>
      </c>
      <c r="C3" s="388" t="s">
        <v>313</v>
      </c>
      <c r="D3" s="388" t="s">
        <v>314</v>
      </c>
      <c r="E3" s="388" t="s">
        <v>318</v>
      </c>
      <c r="F3" s="388" t="s">
        <v>315</v>
      </c>
      <c r="G3" s="411" t="s">
        <v>316</v>
      </c>
      <c r="H3" s="412"/>
      <c r="I3" s="388" t="s">
        <v>317</v>
      </c>
    </row>
    <row r="4" spans="1:9" x14ac:dyDescent="0.25">
      <c r="A4" s="389"/>
      <c r="B4" s="389"/>
      <c r="C4" s="389"/>
      <c r="D4" s="389"/>
      <c r="E4" s="389"/>
      <c r="F4" s="389"/>
      <c r="G4" s="413"/>
      <c r="H4" s="414"/>
      <c r="I4" s="389"/>
    </row>
    <row r="5" spans="1:9" ht="15.75" thickBot="1" x14ac:dyDescent="0.3">
      <c r="A5" s="390"/>
      <c r="B5" s="390"/>
      <c r="C5" s="390"/>
      <c r="D5" s="390"/>
      <c r="E5" s="390"/>
      <c r="F5" s="390"/>
      <c r="G5" s="413"/>
      <c r="H5" s="414"/>
      <c r="I5" s="390"/>
    </row>
    <row r="6" spans="1:9" ht="120.75" customHeight="1" x14ac:dyDescent="0.25">
      <c r="A6" s="419"/>
      <c r="B6" s="424"/>
      <c r="C6" s="377" t="s">
        <v>106</v>
      </c>
      <c r="D6" s="380" t="s">
        <v>326</v>
      </c>
      <c r="E6" s="377" t="s">
        <v>103</v>
      </c>
      <c r="F6" s="391" t="s">
        <v>321</v>
      </c>
      <c r="G6" s="397">
        <f>SUM(H7:H10)</f>
        <v>1191.5999999999999</v>
      </c>
      <c r="H6" s="412"/>
      <c r="I6" s="415" t="s">
        <v>107</v>
      </c>
    </row>
    <row r="7" spans="1:9" x14ac:dyDescent="0.25">
      <c r="A7" s="420"/>
      <c r="B7" s="425"/>
      <c r="C7" s="378"/>
      <c r="D7" s="381"/>
      <c r="E7" s="378"/>
      <c r="F7" s="392"/>
      <c r="G7" s="2" t="s">
        <v>344</v>
      </c>
      <c r="H7" s="3">
        <v>297.89999999999998</v>
      </c>
      <c r="I7" s="416"/>
    </row>
    <row r="8" spans="1:9" x14ac:dyDescent="0.25">
      <c r="A8" s="420"/>
      <c r="B8" s="425"/>
      <c r="C8" s="378"/>
      <c r="D8" s="381"/>
      <c r="E8" s="378"/>
      <c r="F8" s="392"/>
      <c r="G8" s="2" t="s">
        <v>345</v>
      </c>
      <c r="H8" s="3">
        <v>297.89999999999998</v>
      </c>
      <c r="I8" s="416"/>
    </row>
    <row r="9" spans="1:9" x14ac:dyDescent="0.25">
      <c r="A9" s="420"/>
      <c r="B9" s="425"/>
      <c r="C9" s="378"/>
      <c r="D9" s="381"/>
      <c r="E9" s="378"/>
      <c r="F9" s="392"/>
      <c r="G9" s="2" t="s">
        <v>346</v>
      </c>
      <c r="H9" s="3">
        <v>297.89999999999998</v>
      </c>
      <c r="I9" s="416"/>
    </row>
    <row r="10" spans="1:9" ht="15.75" thickBot="1" x14ac:dyDescent="0.3">
      <c r="A10" s="420"/>
      <c r="B10" s="425"/>
      <c r="C10" s="379"/>
      <c r="D10" s="382"/>
      <c r="E10" s="379"/>
      <c r="F10" s="393"/>
      <c r="G10" s="2" t="s">
        <v>347</v>
      </c>
      <c r="H10" s="3">
        <v>297.89999999999998</v>
      </c>
      <c r="I10" s="417"/>
    </row>
    <row r="11" spans="1:9" ht="103.5" customHeight="1" x14ac:dyDescent="0.25">
      <c r="A11" s="420"/>
      <c r="B11" s="425"/>
      <c r="C11" s="377" t="s">
        <v>108</v>
      </c>
      <c r="D11" s="380" t="s">
        <v>326</v>
      </c>
      <c r="E11" s="377" t="s">
        <v>103</v>
      </c>
      <c r="F11" s="391" t="s">
        <v>321</v>
      </c>
      <c r="G11" s="397">
        <f>SUM(H12:H15)</f>
        <v>200</v>
      </c>
      <c r="H11" s="398"/>
      <c r="I11" s="415" t="s">
        <v>109</v>
      </c>
    </row>
    <row r="12" spans="1:9" x14ac:dyDescent="0.25">
      <c r="A12" s="420"/>
      <c r="B12" s="425"/>
      <c r="C12" s="378"/>
      <c r="D12" s="381"/>
      <c r="E12" s="378"/>
      <c r="F12" s="392"/>
      <c r="G12" s="2" t="s">
        <v>344</v>
      </c>
      <c r="H12" s="3">
        <v>50</v>
      </c>
      <c r="I12" s="416"/>
    </row>
    <row r="13" spans="1:9" x14ac:dyDescent="0.25">
      <c r="A13" s="420"/>
      <c r="B13" s="425"/>
      <c r="C13" s="378"/>
      <c r="D13" s="381"/>
      <c r="E13" s="378"/>
      <c r="F13" s="392"/>
      <c r="G13" s="2" t="s">
        <v>345</v>
      </c>
      <c r="H13" s="3">
        <v>50</v>
      </c>
      <c r="I13" s="416"/>
    </row>
    <row r="14" spans="1:9" x14ac:dyDescent="0.25">
      <c r="A14" s="420"/>
      <c r="B14" s="425"/>
      <c r="C14" s="378"/>
      <c r="D14" s="381"/>
      <c r="E14" s="378"/>
      <c r="F14" s="392"/>
      <c r="G14" s="2" t="s">
        <v>346</v>
      </c>
      <c r="H14" s="3">
        <v>50</v>
      </c>
      <c r="I14" s="416"/>
    </row>
    <row r="15" spans="1:9" ht="15.75" thickBot="1" x14ac:dyDescent="0.3">
      <c r="A15" s="420"/>
      <c r="B15" s="425"/>
      <c r="C15" s="379"/>
      <c r="D15" s="382"/>
      <c r="E15" s="379"/>
      <c r="F15" s="393"/>
      <c r="G15" s="4" t="s">
        <v>347</v>
      </c>
      <c r="H15" s="5">
        <v>50</v>
      </c>
      <c r="I15" s="417"/>
    </row>
    <row r="16" spans="1:9" ht="102" customHeight="1" x14ac:dyDescent="0.25">
      <c r="A16" s="420"/>
      <c r="B16" s="425"/>
      <c r="C16" s="377" t="s">
        <v>110</v>
      </c>
      <c r="D16" s="380" t="s">
        <v>326</v>
      </c>
      <c r="E16" s="377" t="s">
        <v>103</v>
      </c>
      <c r="F16" s="391" t="s">
        <v>321</v>
      </c>
      <c r="G16" s="397">
        <f>SUM(H17:H20)</f>
        <v>960</v>
      </c>
      <c r="H16" s="398"/>
      <c r="I16" s="415" t="s">
        <v>111</v>
      </c>
    </row>
    <row r="17" spans="1:9" x14ac:dyDescent="0.25">
      <c r="A17" s="420"/>
      <c r="B17" s="425"/>
      <c r="C17" s="378"/>
      <c r="D17" s="381"/>
      <c r="E17" s="378"/>
      <c r="F17" s="392"/>
      <c r="G17" s="2" t="s">
        <v>344</v>
      </c>
      <c r="H17" s="3">
        <v>240</v>
      </c>
      <c r="I17" s="416"/>
    </row>
    <row r="18" spans="1:9" x14ac:dyDescent="0.25">
      <c r="A18" s="420"/>
      <c r="B18" s="425"/>
      <c r="C18" s="378"/>
      <c r="D18" s="381"/>
      <c r="E18" s="378"/>
      <c r="F18" s="392"/>
      <c r="G18" s="2" t="s">
        <v>345</v>
      </c>
      <c r="H18" s="3">
        <v>240</v>
      </c>
      <c r="I18" s="416"/>
    </row>
    <row r="19" spans="1:9" x14ac:dyDescent="0.25">
      <c r="A19" s="420"/>
      <c r="B19" s="425"/>
      <c r="C19" s="378"/>
      <c r="D19" s="381"/>
      <c r="E19" s="378"/>
      <c r="F19" s="392"/>
      <c r="G19" s="2" t="s">
        <v>346</v>
      </c>
      <c r="H19" s="3">
        <v>240</v>
      </c>
      <c r="I19" s="416"/>
    </row>
    <row r="20" spans="1:9" ht="15.75" thickBot="1" x14ac:dyDescent="0.3">
      <c r="A20" s="420"/>
      <c r="B20" s="425"/>
      <c r="C20" s="379"/>
      <c r="D20" s="382"/>
      <c r="E20" s="379"/>
      <c r="F20" s="393"/>
      <c r="G20" s="4" t="s">
        <v>347</v>
      </c>
      <c r="H20" s="5">
        <v>240</v>
      </c>
      <c r="I20" s="417"/>
    </row>
    <row r="21" spans="1:9" ht="113.25" customHeight="1" x14ac:dyDescent="0.25">
      <c r="A21" s="420"/>
      <c r="B21" s="425"/>
      <c r="C21" s="377" t="s">
        <v>112</v>
      </c>
      <c r="D21" s="380" t="s">
        <v>326</v>
      </c>
      <c r="E21" s="377" t="s">
        <v>103</v>
      </c>
      <c r="F21" s="391" t="s">
        <v>321</v>
      </c>
      <c r="G21" s="397">
        <f>SUM(H22:H25)</f>
        <v>64.8</v>
      </c>
      <c r="H21" s="398"/>
      <c r="I21" s="415" t="s">
        <v>113</v>
      </c>
    </row>
    <row r="22" spans="1:9" x14ac:dyDescent="0.25">
      <c r="A22" s="420"/>
      <c r="B22" s="425"/>
      <c r="C22" s="378"/>
      <c r="D22" s="381"/>
      <c r="E22" s="378"/>
      <c r="F22" s="392"/>
      <c r="G22" s="2" t="s">
        <v>344</v>
      </c>
      <c r="H22" s="3">
        <v>16.2</v>
      </c>
      <c r="I22" s="416"/>
    </row>
    <row r="23" spans="1:9" x14ac:dyDescent="0.25">
      <c r="A23" s="420"/>
      <c r="B23" s="425"/>
      <c r="C23" s="378"/>
      <c r="D23" s="381"/>
      <c r="E23" s="378"/>
      <c r="F23" s="392"/>
      <c r="G23" s="2" t="s">
        <v>345</v>
      </c>
      <c r="H23" s="3">
        <v>16.2</v>
      </c>
      <c r="I23" s="416"/>
    </row>
    <row r="24" spans="1:9" x14ac:dyDescent="0.25">
      <c r="A24" s="420"/>
      <c r="B24" s="425"/>
      <c r="C24" s="378"/>
      <c r="D24" s="381"/>
      <c r="E24" s="378"/>
      <c r="F24" s="392"/>
      <c r="G24" s="2" t="s">
        <v>346</v>
      </c>
      <c r="H24" s="3">
        <v>16.2</v>
      </c>
      <c r="I24" s="416"/>
    </row>
    <row r="25" spans="1:9" ht="15.75" thickBot="1" x14ac:dyDescent="0.3">
      <c r="A25" s="420"/>
      <c r="B25" s="425"/>
      <c r="C25" s="379"/>
      <c r="D25" s="382"/>
      <c r="E25" s="379"/>
      <c r="F25" s="393"/>
      <c r="G25" s="4" t="s">
        <v>347</v>
      </c>
      <c r="H25" s="3">
        <v>16.2</v>
      </c>
      <c r="I25" s="417"/>
    </row>
    <row r="26" spans="1:9" ht="69.75" customHeight="1" x14ac:dyDescent="0.25">
      <c r="A26" s="420"/>
      <c r="B26" s="425"/>
      <c r="C26" s="377" t="s">
        <v>114</v>
      </c>
      <c r="D26" s="380" t="s">
        <v>326</v>
      </c>
      <c r="E26" s="377" t="s">
        <v>103</v>
      </c>
      <c r="F26" s="391" t="s">
        <v>321</v>
      </c>
      <c r="G26" s="397">
        <f>SUM(H27:H30)</f>
        <v>3429.8</v>
      </c>
      <c r="H26" s="398"/>
      <c r="I26" s="415" t="s">
        <v>115</v>
      </c>
    </row>
    <row r="27" spans="1:9" x14ac:dyDescent="0.25">
      <c r="A27" s="420"/>
      <c r="B27" s="425"/>
      <c r="C27" s="378"/>
      <c r="D27" s="381"/>
      <c r="E27" s="378"/>
      <c r="F27" s="392"/>
      <c r="G27" s="2" t="s">
        <v>344</v>
      </c>
      <c r="H27" s="3">
        <v>857.45</v>
      </c>
      <c r="I27" s="416"/>
    </row>
    <row r="28" spans="1:9" x14ac:dyDescent="0.25">
      <c r="A28" s="420"/>
      <c r="B28" s="425"/>
      <c r="C28" s="378"/>
      <c r="D28" s="381"/>
      <c r="E28" s="378"/>
      <c r="F28" s="392"/>
      <c r="G28" s="2" t="s">
        <v>345</v>
      </c>
      <c r="H28" s="3">
        <v>857.45</v>
      </c>
      <c r="I28" s="416"/>
    </row>
    <row r="29" spans="1:9" x14ac:dyDescent="0.25">
      <c r="A29" s="420"/>
      <c r="B29" s="425"/>
      <c r="C29" s="378"/>
      <c r="D29" s="381"/>
      <c r="E29" s="378"/>
      <c r="F29" s="392"/>
      <c r="G29" s="2" t="s">
        <v>346</v>
      </c>
      <c r="H29" s="3">
        <v>857.45</v>
      </c>
      <c r="I29" s="416"/>
    </row>
    <row r="30" spans="1:9" ht="15.75" thickBot="1" x14ac:dyDescent="0.3">
      <c r="A30" s="420"/>
      <c r="B30" s="425"/>
      <c r="C30" s="379"/>
      <c r="D30" s="382"/>
      <c r="E30" s="379"/>
      <c r="F30" s="393"/>
      <c r="G30" s="4" t="s">
        <v>347</v>
      </c>
      <c r="H30" s="3">
        <v>857.45</v>
      </c>
      <c r="I30" s="417"/>
    </row>
    <row r="31" spans="1:9" ht="55.5" customHeight="1" x14ac:dyDescent="0.25">
      <c r="A31" s="420"/>
      <c r="B31" s="425"/>
      <c r="C31" s="377" t="s">
        <v>116</v>
      </c>
      <c r="D31" s="380" t="s">
        <v>326</v>
      </c>
      <c r="E31" s="377" t="s">
        <v>103</v>
      </c>
      <c r="F31" s="391" t="s">
        <v>321</v>
      </c>
      <c r="G31" s="397">
        <f>SUM(H32:H35)</f>
        <v>7800</v>
      </c>
      <c r="H31" s="398"/>
      <c r="I31" s="415" t="s">
        <v>117</v>
      </c>
    </row>
    <row r="32" spans="1:9" x14ac:dyDescent="0.25">
      <c r="A32" s="420"/>
      <c r="B32" s="425"/>
      <c r="C32" s="378"/>
      <c r="D32" s="381"/>
      <c r="E32" s="378"/>
      <c r="F32" s="392"/>
      <c r="G32" s="2" t="s">
        <v>344</v>
      </c>
      <c r="H32" s="3">
        <v>1950</v>
      </c>
      <c r="I32" s="416"/>
    </row>
    <row r="33" spans="1:9" x14ac:dyDescent="0.25">
      <c r="A33" s="420"/>
      <c r="B33" s="425"/>
      <c r="C33" s="378"/>
      <c r="D33" s="381"/>
      <c r="E33" s="378"/>
      <c r="F33" s="392"/>
      <c r="G33" s="2" t="s">
        <v>345</v>
      </c>
      <c r="H33" s="3">
        <v>1950</v>
      </c>
      <c r="I33" s="416"/>
    </row>
    <row r="34" spans="1:9" x14ac:dyDescent="0.25">
      <c r="A34" s="420"/>
      <c r="B34" s="425"/>
      <c r="C34" s="378"/>
      <c r="D34" s="381"/>
      <c r="E34" s="378"/>
      <c r="F34" s="392"/>
      <c r="G34" s="2" t="s">
        <v>346</v>
      </c>
      <c r="H34" s="3">
        <v>1950</v>
      </c>
      <c r="I34" s="416"/>
    </row>
    <row r="35" spans="1:9" ht="15.75" thickBot="1" x14ac:dyDescent="0.3">
      <c r="A35" s="420"/>
      <c r="B35" s="425"/>
      <c r="C35" s="379"/>
      <c r="D35" s="382"/>
      <c r="E35" s="379"/>
      <c r="F35" s="393"/>
      <c r="G35" s="4" t="s">
        <v>347</v>
      </c>
      <c r="H35" s="3">
        <v>1950</v>
      </c>
      <c r="I35" s="417"/>
    </row>
    <row r="36" spans="1:9" ht="106.5" customHeight="1" x14ac:dyDescent="0.25">
      <c r="A36" s="420"/>
      <c r="B36" s="425"/>
      <c r="C36" s="377" t="s">
        <v>118</v>
      </c>
      <c r="D36" s="380" t="s">
        <v>326</v>
      </c>
      <c r="E36" s="377" t="s">
        <v>103</v>
      </c>
      <c r="F36" s="391" t="s">
        <v>321</v>
      </c>
      <c r="G36" s="397">
        <f>SUM(H37:H40)</f>
        <v>400</v>
      </c>
      <c r="H36" s="398"/>
      <c r="I36" s="429"/>
    </row>
    <row r="37" spans="1:9" x14ac:dyDescent="0.25">
      <c r="A37" s="420"/>
      <c r="B37" s="425"/>
      <c r="C37" s="378"/>
      <c r="D37" s="381"/>
      <c r="E37" s="378"/>
      <c r="F37" s="392"/>
      <c r="G37" s="2" t="s">
        <v>344</v>
      </c>
      <c r="H37" s="3">
        <v>100</v>
      </c>
      <c r="I37" s="430"/>
    </row>
    <row r="38" spans="1:9" x14ac:dyDescent="0.25">
      <c r="A38" s="420"/>
      <c r="B38" s="425"/>
      <c r="C38" s="378"/>
      <c r="D38" s="381"/>
      <c r="E38" s="378"/>
      <c r="F38" s="392"/>
      <c r="G38" s="2" t="s">
        <v>345</v>
      </c>
      <c r="H38" s="3">
        <v>100</v>
      </c>
      <c r="I38" s="430"/>
    </row>
    <row r="39" spans="1:9" x14ac:dyDescent="0.25">
      <c r="A39" s="420"/>
      <c r="B39" s="425"/>
      <c r="C39" s="378"/>
      <c r="D39" s="381"/>
      <c r="E39" s="378"/>
      <c r="F39" s="392"/>
      <c r="G39" s="2" t="s">
        <v>346</v>
      </c>
      <c r="H39" s="3">
        <v>100</v>
      </c>
      <c r="I39" s="430"/>
    </row>
    <row r="40" spans="1:9" ht="15.75" thickBot="1" x14ac:dyDescent="0.3">
      <c r="A40" s="420"/>
      <c r="B40" s="425"/>
      <c r="C40" s="379"/>
      <c r="D40" s="382"/>
      <c r="E40" s="379"/>
      <c r="F40" s="393"/>
      <c r="G40" s="4" t="s">
        <v>347</v>
      </c>
      <c r="H40" s="3">
        <v>100</v>
      </c>
      <c r="I40" s="431"/>
    </row>
    <row r="41" spans="1:9" ht="15" customHeight="1" x14ac:dyDescent="0.25">
      <c r="A41" s="420"/>
      <c r="B41" s="425"/>
      <c r="C41" s="377" t="s">
        <v>119</v>
      </c>
      <c r="D41" s="380" t="s">
        <v>326</v>
      </c>
      <c r="E41" s="377" t="s">
        <v>103</v>
      </c>
      <c r="F41" s="391" t="s">
        <v>321</v>
      </c>
      <c r="G41" s="397">
        <f>SUM(H42:H45)</f>
        <v>120</v>
      </c>
      <c r="H41" s="398"/>
      <c r="I41" s="429"/>
    </row>
    <row r="42" spans="1:9" x14ac:dyDescent="0.25">
      <c r="A42" s="420"/>
      <c r="B42" s="425"/>
      <c r="C42" s="378"/>
      <c r="D42" s="381"/>
      <c r="E42" s="378"/>
      <c r="F42" s="392"/>
      <c r="G42" s="2" t="s">
        <v>344</v>
      </c>
      <c r="H42" s="3">
        <v>30</v>
      </c>
      <c r="I42" s="430"/>
    </row>
    <row r="43" spans="1:9" x14ac:dyDescent="0.25">
      <c r="A43" s="420"/>
      <c r="B43" s="425"/>
      <c r="C43" s="378"/>
      <c r="D43" s="381"/>
      <c r="E43" s="378"/>
      <c r="F43" s="392"/>
      <c r="G43" s="2" t="s">
        <v>345</v>
      </c>
      <c r="H43" s="3">
        <v>30</v>
      </c>
      <c r="I43" s="430"/>
    </row>
    <row r="44" spans="1:9" x14ac:dyDescent="0.25">
      <c r="A44" s="420"/>
      <c r="B44" s="425"/>
      <c r="C44" s="378"/>
      <c r="D44" s="381"/>
      <c r="E44" s="378"/>
      <c r="F44" s="392"/>
      <c r="G44" s="2" t="s">
        <v>346</v>
      </c>
      <c r="H44" s="3">
        <v>30</v>
      </c>
      <c r="I44" s="430"/>
    </row>
    <row r="45" spans="1:9" ht="15.75" thickBot="1" x14ac:dyDescent="0.3">
      <c r="A45" s="420"/>
      <c r="B45" s="425"/>
      <c r="C45" s="379"/>
      <c r="D45" s="382"/>
      <c r="E45" s="379"/>
      <c r="F45" s="393"/>
      <c r="G45" s="4" t="s">
        <v>347</v>
      </c>
      <c r="H45" s="5">
        <v>30</v>
      </c>
      <c r="I45" s="431"/>
    </row>
    <row r="46" spans="1:9" ht="75.75" customHeight="1" x14ac:dyDescent="0.25">
      <c r="A46" s="420"/>
      <c r="B46" s="425"/>
      <c r="C46" s="377" t="s">
        <v>120</v>
      </c>
      <c r="D46" s="380" t="s">
        <v>326</v>
      </c>
      <c r="E46" s="377" t="s">
        <v>103</v>
      </c>
      <c r="F46" s="391" t="s">
        <v>321</v>
      </c>
      <c r="G46" s="397">
        <f>SUM(H47:H50)</f>
        <v>1430</v>
      </c>
      <c r="H46" s="398"/>
      <c r="I46" s="415" t="s">
        <v>121</v>
      </c>
    </row>
    <row r="47" spans="1:9" x14ac:dyDescent="0.25">
      <c r="A47" s="420"/>
      <c r="B47" s="425"/>
      <c r="C47" s="378"/>
      <c r="D47" s="381"/>
      <c r="E47" s="378"/>
      <c r="F47" s="392"/>
      <c r="G47" s="2" t="s">
        <v>344</v>
      </c>
      <c r="H47" s="3">
        <v>980</v>
      </c>
      <c r="I47" s="416"/>
    </row>
    <row r="48" spans="1:9" x14ac:dyDescent="0.25">
      <c r="A48" s="420"/>
      <c r="B48" s="425"/>
      <c r="C48" s="378"/>
      <c r="D48" s="381"/>
      <c r="E48" s="378"/>
      <c r="F48" s="392"/>
      <c r="G48" s="2" t="s">
        <v>345</v>
      </c>
      <c r="H48" s="3">
        <v>450</v>
      </c>
      <c r="I48" s="416"/>
    </row>
    <row r="49" spans="1:9" x14ac:dyDescent="0.25">
      <c r="A49" s="420"/>
      <c r="B49" s="425"/>
      <c r="C49" s="378"/>
      <c r="D49" s="381"/>
      <c r="E49" s="378"/>
      <c r="F49" s="392"/>
      <c r="G49" s="2" t="s">
        <v>346</v>
      </c>
      <c r="H49" s="3">
        <v>0</v>
      </c>
      <c r="I49" s="416"/>
    </row>
    <row r="50" spans="1:9" ht="15.75" thickBot="1" x14ac:dyDescent="0.3">
      <c r="A50" s="420"/>
      <c r="B50" s="425"/>
      <c r="C50" s="379"/>
      <c r="D50" s="382"/>
      <c r="E50" s="379"/>
      <c r="F50" s="393"/>
      <c r="G50" s="4" t="s">
        <v>347</v>
      </c>
      <c r="H50" s="5">
        <v>0</v>
      </c>
      <c r="I50" s="417"/>
    </row>
    <row r="51" spans="1:9" ht="15.75" thickBot="1" x14ac:dyDescent="0.3">
      <c r="A51" s="407" t="s">
        <v>369</v>
      </c>
      <c r="B51" s="408"/>
      <c r="C51" s="408"/>
      <c r="D51" s="408"/>
      <c r="E51" s="408"/>
      <c r="F51" s="409"/>
      <c r="G51" s="422">
        <f>G6+G11+G16+G21+G26+G31+G36+G41+G46</f>
        <v>15596.2</v>
      </c>
      <c r="H51" s="423"/>
    </row>
    <row r="52" spans="1:9" ht="15.75" thickBot="1" x14ac:dyDescent="0.3">
      <c r="G52" s="22">
        <v>2019</v>
      </c>
      <c r="H52" s="20">
        <f>H7+H1+H47+H601+H17+H22+H27+H32+H37+H42+H12</f>
        <v>4521.55</v>
      </c>
    </row>
    <row r="53" spans="1:9" ht="15.75" thickBot="1" x14ac:dyDescent="0.3">
      <c r="G53" s="22">
        <v>2020</v>
      </c>
      <c r="H53" s="20">
        <f>H8+H13+H18+H23+H28+H33+H38+H43+H48</f>
        <v>3991.55</v>
      </c>
    </row>
    <row r="54" spans="1:9" ht="15.75" thickBot="1" x14ac:dyDescent="0.3">
      <c r="G54" s="22">
        <v>2021</v>
      </c>
      <c r="H54" s="21">
        <f>H9+H14+H19+H24+H29+H34+H39+H44+H49</f>
        <v>3541.55</v>
      </c>
    </row>
    <row r="55" spans="1:9" ht="15.75" thickBot="1" x14ac:dyDescent="0.3">
      <c r="G55" s="22">
        <v>2022</v>
      </c>
      <c r="H55" s="23">
        <f>H10+H15+H20+H25+H30+H35+H40+H45+H50</f>
        <v>3541.55</v>
      </c>
    </row>
    <row r="56" spans="1:9" x14ac:dyDescent="0.25">
      <c r="H56" s="24">
        <f>G51-(H52+H53+H54+H55)</f>
        <v>0</v>
      </c>
    </row>
  </sheetData>
  <mergeCells count="67">
    <mergeCell ref="A1:I2"/>
    <mergeCell ref="A3:A5"/>
    <mergeCell ref="B3:B5"/>
    <mergeCell ref="C3:C5"/>
    <mergeCell ref="D3:D5"/>
    <mergeCell ref="E3:E5"/>
    <mergeCell ref="F3:F5"/>
    <mergeCell ref="I3:I5"/>
    <mergeCell ref="G3:H5"/>
    <mergeCell ref="G21:H21"/>
    <mergeCell ref="G26:H26"/>
    <mergeCell ref="I6:I10"/>
    <mergeCell ref="G11:H11"/>
    <mergeCell ref="I26:I30"/>
    <mergeCell ref="I11:I15"/>
    <mergeCell ref="I21:I25"/>
    <mergeCell ref="I16:I20"/>
    <mergeCell ref="D21:D25"/>
    <mergeCell ref="E21:E25"/>
    <mergeCell ref="F21:F25"/>
    <mergeCell ref="C6:C10"/>
    <mergeCell ref="D6:D10"/>
    <mergeCell ref="C11:C15"/>
    <mergeCell ref="D11:D15"/>
    <mergeCell ref="E16:E20"/>
    <mergeCell ref="F16:F20"/>
    <mergeCell ref="E6:E10"/>
    <mergeCell ref="E11:E15"/>
    <mergeCell ref="F11:F15"/>
    <mergeCell ref="F6:F10"/>
    <mergeCell ref="I31:I35"/>
    <mergeCell ref="D31:D35"/>
    <mergeCell ref="I36:I40"/>
    <mergeCell ref="E31:E35"/>
    <mergeCell ref="F31:F35"/>
    <mergeCell ref="I46:I50"/>
    <mergeCell ref="F41:F45"/>
    <mergeCell ref="G41:H41"/>
    <mergeCell ref="F46:F50"/>
    <mergeCell ref="G46:H46"/>
    <mergeCell ref="I41:I45"/>
    <mergeCell ref="G51:H51"/>
    <mergeCell ref="A6:A50"/>
    <mergeCell ref="B6:B50"/>
    <mergeCell ref="G16:H16"/>
    <mergeCell ref="G6:H6"/>
    <mergeCell ref="C26:C30"/>
    <mergeCell ref="D26:D30"/>
    <mergeCell ref="E26:E30"/>
    <mergeCell ref="F26:F30"/>
    <mergeCell ref="G31:H31"/>
    <mergeCell ref="E36:E40"/>
    <mergeCell ref="C16:C20"/>
    <mergeCell ref="D16:D20"/>
    <mergeCell ref="G36:H36"/>
    <mergeCell ref="C31:C35"/>
    <mergeCell ref="C21:C25"/>
    <mergeCell ref="A51:F51"/>
    <mergeCell ref="F36:F40"/>
    <mergeCell ref="C46:C50"/>
    <mergeCell ref="D46:D50"/>
    <mergeCell ref="E46:E50"/>
    <mergeCell ref="C36:C40"/>
    <mergeCell ref="C41:C45"/>
    <mergeCell ref="D41:D45"/>
    <mergeCell ref="E41:E45"/>
    <mergeCell ref="D36:D40"/>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21"/>
  <sheetViews>
    <sheetView topLeftCell="A65" zoomScaleNormal="100" zoomScaleSheetLayoutView="110" workbookViewId="0">
      <selection activeCell="A2" sqref="A1:S2"/>
    </sheetView>
  </sheetViews>
  <sheetFormatPr defaultColWidth="9.140625" defaultRowHeight="12.75" outlineLevelCol="1" x14ac:dyDescent="0.25"/>
  <cols>
    <col min="1" max="1" width="4.28515625" style="61" customWidth="1"/>
    <col min="2" max="2" width="15.85546875" style="61" customWidth="1"/>
    <col min="3" max="3" width="32.5703125" style="60" customWidth="1"/>
    <col min="4" max="4" width="7" style="60" customWidth="1"/>
    <col min="5" max="5" width="14.5703125" style="87" customWidth="1"/>
    <col min="6" max="6" width="16.42578125" style="60" customWidth="1"/>
    <col min="7" max="11" width="16.42578125" style="88" hidden="1" customWidth="1"/>
    <col min="12" max="12" width="16.42578125" style="89" customWidth="1"/>
    <col min="13" max="13" width="21.7109375" style="90" customWidth="1"/>
    <col min="14" max="14" width="11.85546875" style="89" customWidth="1"/>
    <col min="15" max="15" width="11.28515625" style="89" customWidth="1"/>
    <col min="16" max="16" width="10.140625" style="261" customWidth="1"/>
    <col min="17" max="17" width="12.28515625" style="89" customWidth="1"/>
    <col min="18" max="18" width="4" style="91" hidden="1" customWidth="1"/>
    <col min="19" max="19" width="43.85546875" style="69" customWidth="1" outlineLevel="1"/>
    <col min="20" max="20" width="8.42578125" style="82" customWidth="1"/>
    <col min="21" max="16384" width="9.140625" style="81"/>
  </cols>
  <sheetData>
    <row r="1" spans="1:20" ht="79.5" customHeight="1" thickBot="1" x14ac:dyDescent="0.3">
      <c r="A1" s="133"/>
      <c r="B1" s="133"/>
      <c r="C1" s="102"/>
      <c r="D1" s="102"/>
      <c r="E1" s="134"/>
      <c r="F1" s="102"/>
      <c r="G1" s="135"/>
      <c r="H1" s="136"/>
      <c r="I1" s="136"/>
      <c r="J1" s="136"/>
      <c r="K1" s="136"/>
      <c r="L1" s="137"/>
      <c r="M1" s="138"/>
      <c r="N1" s="137"/>
      <c r="O1" s="137"/>
      <c r="Q1" s="137"/>
      <c r="R1" s="139"/>
      <c r="S1" s="140" t="s">
        <v>658</v>
      </c>
    </row>
    <row r="2" spans="1:20" ht="18.75" x14ac:dyDescent="0.25">
      <c r="A2" s="432" t="s">
        <v>659</v>
      </c>
      <c r="B2" s="432"/>
      <c r="C2" s="432"/>
      <c r="D2" s="432"/>
      <c r="E2" s="432"/>
      <c r="F2" s="432"/>
      <c r="G2" s="432"/>
      <c r="H2" s="432"/>
      <c r="I2" s="432"/>
      <c r="J2" s="432"/>
      <c r="K2" s="432"/>
      <c r="L2" s="432"/>
      <c r="M2" s="432"/>
      <c r="N2" s="432"/>
      <c r="O2" s="432"/>
      <c r="P2" s="432"/>
      <c r="Q2" s="432"/>
      <c r="R2" s="432"/>
      <c r="S2" s="432"/>
    </row>
    <row r="3" spans="1:20" s="80" customFormat="1" hidden="1" x14ac:dyDescent="0.25">
      <c r="A3" s="141"/>
      <c r="B3" s="133"/>
      <c r="C3" s="141"/>
      <c r="D3" s="141"/>
      <c r="E3" s="141"/>
      <c r="F3" s="141"/>
      <c r="G3" s="142"/>
      <c r="H3" s="143"/>
      <c r="I3" s="144" t="s">
        <v>304</v>
      </c>
      <c r="J3" s="143"/>
      <c r="K3" s="143"/>
      <c r="L3" s="143"/>
      <c r="M3" s="141"/>
      <c r="N3" s="143"/>
      <c r="O3" s="143"/>
      <c r="P3" s="262"/>
      <c r="Q3" s="143"/>
      <c r="R3" s="145"/>
      <c r="S3" s="146"/>
      <c r="T3" s="92"/>
    </row>
    <row r="4" spans="1:20" s="80" customFormat="1" ht="25.5" hidden="1" x14ac:dyDescent="0.25">
      <c r="A4" s="143"/>
      <c r="B4" s="133"/>
      <c r="C4" s="141"/>
      <c r="D4" s="147" t="s">
        <v>307</v>
      </c>
      <c r="E4" s="143"/>
      <c r="F4" s="143"/>
      <c r="G4" s="147" t="s">
        <v>307</v>
      </c>
      <c r="H4" s="102" t="s">
        <v>308</v>
      </c>
      <c r="I4" s="143"/>
      <c r="J4" s="143"/>
      <c r="K4" s="143"/>
      <c r="L4" s="143"/>
      <c r="M4" s="141"/>
      <c r="N4" s="143"/>
      <c r="O4" s="143"/>
      <c r="P4" s="262"/>
      <c r="Q4" s="143"/>
      <c r="R4" s="145"/>
      <c r="S4" s="146"/>
      <c r="T4" s="92"/>
    </row>
    <row r="5" spans="1:20" ht="36.75" customHeight="1" thickBot="1" x14ac:dyDescent="0.3">
      <c r="A5" s="141" t="s">
        <v>660</v>
      </c>
      <c r="B5" s="133"/>
      <c r="C5" s="141"/>
      <c r="D5" s="141"/>
      <c r="E5" s="141"/>
      <c r="F5" s="252" t="s">
        <v>662</v>
      </c>
      <c r="G5" s="133" t="s">
        <v>306</v>
      </c>
      <c r="H5" s="133" t="s">
        <v>309</v>
      </c>
      <c r="I5" s="141"/>
      <c r="J5" s="141"/>
      <c r="K5" s="141"/>
      <c r="L5" s="141"/>
      <c r="M5" s="141"/>
      <c r="N5" s="141"/>
      <c r="O5" s="141"/>
      <c r="P5" s="263"/>
      <c r="Q5" s="141"/>
      <c r="R5" s="253"/>
      <c r="S5" s="254"/>
    </row>
    <row r="6" spans="1:20" ht="13.5" customHeight="1" thickBot="1" x14ac:dyDescent="0.3">
      <c r="A6" s="255" t="s">
        <v>300</v>
      </c>
      <c r="B6" s="255" t="s">
        <v>312</v>
      </c>
      <c r="C6" s="255" t="s">
        <v>313</v>
      </c>
      <c r="D6" s="255" t="s">
        <v>314</v>
      </c>
      <c r="E6" s="255" t="s">
        <v>305</v>
      </c>
      <c r="F6" s="255" t="s">
        <v>315</v>
      </c>
      <c r="G6" s="256" t="s">
        <v>384</v>
      </c>
      <c r="H6" s="257">
        <v>2019</v>
      </c>
      <c r="I6" s="257">
        <v>2020</v>
      </c>
      <c r="J6" s="257">
        <v>2121</v>
      </c>
      <c r="K6" s="257">
        <v>2022</v>
      </c>
      <c r="L6" s="256" t="s">
        <v>316</v>
      </c>
      <c r="M6" s="483" t="s">
        <v>39</v>
      </c>
      <c r="N6" s="484"/>
      <c r="O6" s="484"/>
      <c r="P6" s="484"/>
      <c r="Q6" s="485"/>
      <c r="R6" s="481" t="s">
        <v>152</v>
      </c>
      <c r="S6" s="148" t="s">
        <v>317</v>
      </c>
    </row>
    <row r="7" spans="1:20" ht="54" customHeight="1" thickBot="1" x14ac:dyDescent="0.3">
      <c r="A7" s="258"/>
      <c r="B7" s="258"/>
      <c r="C7" s="258"/>
      <c r="D7" s="258"/>
      <c r="E7" s="258"/>
      <c r="F7" s="258"/>
      <c r="G7" s="259"/>
      <c r="H7" s="260"/>
      <c r="I7" s="260"/>
      <c r="J7" s="260"/>
      <c r="K7" s="260"/>
      <c r="L7" s="259"/>
      <c r="M7" s="197" t="s">
        <v>151</v>
      </c>
      <c r="N7" s="198">
        <v>2019</v>
      </c>
      <c r="O7" s="198">
        <v>2020</v>
      </c>
      <c r="P7" s="264">
        <v>2021</v>
      </c>
      <c r="Q7" s="198">
        <v>2022</v>
      </c>
      <c r="R7" s="482"/>
      <c r="S7" s="199"/>
    </row>
    <row r="8" spans="1:20" ht="14.25" thickTop="1" thickBot="1" x14ac:dyDescent="0.3">
      <c r="A8" s="491" t="s">
        <v>36</v>
      </c>
      <c r="B8" s="492"/>
      <c r="C8" s="492"/>
      <c r="D8" s="492"/>
      <c r="E8" s="492"/>
      <c r="F8" s="492"/>
      <c r="G8" s="492"/>
      <c r="H8" s="492"/>
      <c r="I8" s="492"/>
      <c r="J8" s="492"/>
      <c r="K8" s="492"/>
      <c r="L8" s="492"/>
      <c r="M8" s="492"/>
      <c r="N8" s="492"/>
      <c r="O8" s="492"/>
      <c r="P8" s="492"/>
      <c r="Q8" s="493"/>
      <c r="R8" s="200"/>
      <c r="S8" s="201"/>
    </row>
    <row r="9" spans="1:20" ht="13.5" thickBot="1" x14ac:dyDescent="0.3">
      <c r="A9" s="454" t="s">
        <v>539</v>
      </c>
      <c r="B9" s="455"/>
      <c r="C9" s="455"/>
      <c r="D9" s="455"/>
      <c r="E9" s="455"/>
      <c r="F9" s="455"/>
      <c r="G9" s="455"/>
      <c r="H9" s="455"/>
      <c r="I9" s="455"/>
      <c r="J9" s="455"/>
      <c r="K9" s="455"/>
      <c r="L9" s="455"/>
      <c r="M9" s="455"/>
      <c r="N9" s="455"/>
      <c r="O9" s="455"/>
      <c r="P9" s="455"/>
      <c r="Q9" s="456"/>
      <c r="R9" s="149"/>
      <c r="S9" s="150"/>
    </row>
    <row r="10" spans="1:20" ht="13.5" customHeight="1" thickBot="1" x14ac:dyDescent="0.3">
      <c r="A10" s="433">
        <v>1</v>
      </c>
      <c r="B10" s="444" t="s">
        <v>676</v>
      </c>
      <c r="C10" s="444" t="s">
        <v>677</v>
      </c>
      <c r="D10" s="435" t="s">
        <v>319</v>
      </c>
      <c r="E10" s="435" t="s">
        <v>320</v>
      </c>
      <c r="F10" s="435" t="s">
        <v>321</v>
      </c>
      <c r="G10" s="486">
        <f>SUM(H10:K10)</f>
        <v>1300</v>
      </c>
      <c r="H10" s="486">
        <v>500</v>
      </c>
      <c r="I10" s="486">
        <v>300</v>
      </c>
      <c r="J10" s="486">
        <v>300</v>
      </c>
      <c r="K10" s="486">
        <v>200</v>
      </c>
      <c r="L10" s="442" t="str">
        <f>TEXT(G10,$G$5) &amp; $G$4 &amp; "2019 - " &amp; TEXT(H10,$G$5) &amp; $G$4 &amp; "2020 - " &amp; TEXT(I10,$G$5)  &amp; $G$4 &amp; "2021 - " &amp; TEXT(J10,$G$5)  &amp; $G$4 &amp; "2022 - " &amp; TEXT(K10,$G$5)</f>
        <v>1 300,0
2019 - 500,0
2020 - 300,0
2021 - 300,0
2022 - 200,0</v>
      </c>
      <c r="M10" s="118" t="s">
        <v>541</v>
      </c>
      <c r="N10" s="219">
        <f>H10</f>
        <v>500</v>
      </c>
      <c r="O10" s="219">
        <f>I10</f>
        <v>300</v>
      </c>
      <c r="P10" s="265">
        <f>J10</f>
        <v>300</v>
      </c>
      <c r="Q10" s="219">
        <f>K10</f>
        <v>200</v>
      </c>
      <c r="R10" s="468">
        <v>1</v>
      </c>
      <c r="S10" s="448" t="s">
        <v>542</v>
      </c>
    </row>
    <row r="11" spans="1:20" ht="26.25" thickBot="1" x14ac:dyDescent="0.3">
      <c r="A11" s="434"/>
      <c r="B11" s="445"/>
      <c r="C11" s="445"/>
      <c r="D11" s="436"/>
      <c r="E11" s="436"/>
      <c r="F11" s="436"/>
      <c r="G11" s="487"/>
      <c r="H11" s="487"/>
      <c r="I11" s="487"/>
      <c r="J11" s="487"/>
      <c r="K11" s="487"/>
      <c r="L11" s="440"/>
      <c r="M11" s="151" t="s">
        <v>237</v>
      </c>
      <c r="N11" s="205">
        <v>1</v>
      </c>
      <c r="O11" s="205">
        <v>1</v>
      </c>
      <c r="P11" s="266">
        <v>1</v>
      </c>
      <c r="Q11" s="205">
        <v>1</v>
      </c>
      <c r="R11" s="466"/>
      <c r="S11" s="449"/>
    </row>
    <row r="12" spans="1:20" ht="26.25" thickBot="1" x14ac:dyDescent="0.3">
      <c r="A12" s="434"/>
      <c r="B12" s="445"/>
      <c r="C12" s="445"/>
      <c r="D12" s="436"/>
      <c r="E12" s="436"/>
      <c r="F12" s="436"/>
      <c r="G12" s="487"/>
      <c r="H12" s="487"/>
      <c r="I12" s="487"/>
      <c r="J12" s="487"/>
      <c r="K12" s="487"/>
      <c r="L12" s="440"/>
      <c r="M12" s="151" t="s">
        <v>433</v>
      </c>
      <c r="N12" s="205">
        <v>1000</v>
      </c>
      <c r="O12" s="205">
        <v>2000</v>
      </c>
      <c r="P12" s="266">
        <v>3000</v>
      </c>
      <c r="Q12" s="205">
        <v>4000</v>
      </c>
      <c r="R12" s="466"/>
      <c r="S12" s="449"/>
    </row>
    <row r="13" spans="1:20" ht="51.75" thickBot="1" x14ac:dyDescent="0.3">
      <c r="A13" s="434"/>
      <c r="B13" s="445"/>
      <c r="C13" s="445"/>
      <c r="D13" s="436"/>
      <c r="E13" s="436"/>
      <c r="F13" s="436"/>
      <c r="G13" s="487"/>
      <c r="H13" s="487"/>
      <c r="I13" s="487"/>
      <c r="J13" s="487"/>
      <c r="K13" s="487"/>
      <c r="L13" s="440"/>
      <c r="M13" s="151" t="s">
        <v>286</v>
      </c>
      <c r="N13" s="207">
        <f>N10/N11</f>
        <v>500</v>
      </c>
      <c r="O13" s="207">
        <f>O10/O11</f>
        <v>300</v>
      </c>
      <c r="P13" s="267">
        <f>P10/P11</f>
        <v>300</v>
      </c>
      <c r="Q13" s="207">
        <f>Q10/Q11</f>
        <v>200</v>
      </c>
      <c r="R13" s="466"/>
      <c r="S13" s="449"/>
    </row>
    <row r="14" spans="1:20" ht="90.75" customHeight="1" thickBot="1" x14ac:dyDescent="0.3">
      <c r="A14" s="434"/>
      <c r="B14" s="445"/>
      <c r="C14" s="445"/>
      <c r="D14" s="436"/>
      <c r="E14" s="438"/>
      <c r="F14" s="436"/>
      <c r="G14" s="487"/>
      <c r="H14" s="487"/>
      <c r="I14" s="487"/>
      <c r="J14" s="487"/>
      <c r="K14" s="487"/>
      <c r="L14" s="440"/>
      <c r="M14" s="152" t="s">
        <v>434</v>
      </c>
      <c r="N14" s="206">
        <v>1</v>
      </c>
      <c r="O14" s="206">
        <f>O12/N12</f>
        <v>2</v>
      </c>
      <c r="P14" s="268">
        <f>P12/O12</f>
        <v>1.5</v>
      </c>
      <c r="Q14" s="206">
        <f>Q12/P12</f>
        <v>1.3333333333333333</v>
      </c>
      <c r="R14" s="467"/>
      <c r="S14" s="474"/>
    </row>
    <row r="15" spans="1:20" ht="13.5" thickBot="1" x14ac:dyDescent="0.3">
      <c r="A15" s="488" t="s">
        <v>38</v>
      </c>
      <c r="B15" s="489"/>
      <c r="C15" s="489"/>
      <c r="D15" s="489"/>
      <c r="E15" s="489"/>
      <c r="F15" s="489"/>
      <c r="G15" s="489"/>
      <c r="H15" s="489"/>
      <c r="I15" s="489"/>
      <c r="J15" s="489"/>
      <c r="K15" s="489"/>
      <c r="L15" s="489"/>
      <c r="M15" s="489"/>
      <c r="N15" s="489"/>
      <c r="O15" s="489"/>
      <c r="P15" s="489"/>
      <c r="Q15" s="490"/>
      <c r="R15" s="149"/>
      <c r="S15" s="150"/>
    </row>
    <row r="16" spans="1:20" ht="13.5" thickBot="1" x14ac:dyDescent="0.3">
      <c r="A16" s="454" t="s">
        <v>46</v>
      </c>
      <c r="B16" s="455"/>
      <c r="C16" s="455"/>
      <c r="D16" s="455"/>
      <c r="E16" s="455"/>
      <c r="F16" s="455"/>
      <c r="G16" s="455"/>
      <c r="H16" s="455"/>
      <c r="I16" s="455"/>
      <c r="J16" s="455"/>
      <c r="K16" s="455"/>
      <c r="L16" s="455"/>
      <c r="M16" s="455"/>
      <c r="N16" s="455"/>
      <c r="O16" s="455"/>
      <c r="P16" s="455"/>
      <c r="Q16" s="456"/>
      <c r="R16" s="149"/>
      <c r="S16" s="150"/>
    </row>
    <row r="17" spans="1:19" ht="13.5" customHeight="1" thickBot="1" x14ac:dyDescent="0.3">
      <c r="A17" s="433" t="s">
        <v>302</v>
      </c>
      <c r="B17" s="433" t="s">
        <v>402</v>
      </c>
      <c r="C17" s="444" t="s">
        <v>504</v>
      </c>
      <c r="D17" s="435" t="s">
        <v>319</v>
      </c>
      <c r="E17" s="435" t="s">
        <v>462</v>
      </c>
      <c r="F17" s="435" t="s">
        <v>321</v>
      </c>
      <c r="G17" s="442">
        <f>SUM(H17:K17)</f>
        <v>7200</v>
      </c>
      <c r="H17" s="442">
        <v>1800</v>
      </c>
      <c r="I17" s="442">
        <v>1800</v>
      </c>
      <c r="J17" s="442">
        <v>1800</v>
      </c>
      <c r="K17" s="442">
        <v>1800</v>
      </c>
      <c r="L17" s="442" t="str">
        <f>TEXT(G17,$G$5) &amp; $G$4 &amp; "2019 - " &amp; TEXT(H17,$G$5) &amp; $G$4 &amp; "2020 - " &amp; TEXT(I17,$G$5)  &amp; $G$4 &amp; "2021 - " &amp; TEXT(J17,$G$5)  &amp; $G$4 &amp; "2022 - " &amp; TEXT(K17,$G$5)</f>
        <v>7 200,0
2019 - 1 800,0
2020 - 1 800,0
2021 - 1 800,0
2022 - 1 800,0</v>
      </c>
      <c r="M17" s="118" t="s">
        <v>541</v>
      </c>
      <c r="N17" s="219">
        <f>H17</f>
        <v>1800</v>
      </c>
      <c r="O17" s="219">
        <f>I17</f>
        <v>1800</v>
      </c>
      <c r="P17" s="265">
        <f>J17</f>
        <v>1800</v>
      </c>
      <c r="Q17" s="219">
        <f>K17</f>
        <v>1800</v>
      </c>
      <c r="R17" s="468">
        <v>1</v>
      </c>
      <c r="S17" s="448" t="s">
        <v>543</v>
      </c>
    </row>
    <row r="18" spans="1:19" ht="39" thickBot="1" x14ac:dyDescent="0.3">
      <c r="A18" s="434"/>
      <c r="B18" s="434"/>
      <c r="C18" s="445"/>
      <c r="D18" s="436"/>
      <c r="E18" s="436"/>
      <c r="F18" s="436"/>
      <c r="G18" s="440"/>
      <c r="H18" s="440"/>
      <c r="I18" s="440"/>
      <c r="J18" s="440"/>
      <c r="K18" s="440"/>
      <c r="L18" s="440"/>
      <c r="M18" s="151" t="s">
        <v>268</v>
      </c>
      <c r="N18" s="205">
        <v>50</v>
      </c>
      <c r="O18" s="205">
        <v>50</v>
      </c>
      <c r="P18" s="266">
        <v>50</v>
      </c>
      <c r="Q18" s="205">
        <v>50</v>
      </c>
      <c r="R18" s="466"/>
      <c r="S18" s="449"/>
    </row>
    <row r="19" spans="1:19" ht="51.75" thickBot="1" x14ac:dyDescent="0.3">
      <c r="A19" s="434"/>
      <c r="B19" s="434"/>
      <c r="C19" s="445"/>
      <c r="D19" s="436"/>
      <c r="E19" s="436"/>
      <c r="F19" s="436"/>
      <c r="G19" s="440"/>
      <c r="H19" s="440"/>
      <c r="I19" s="440"/>
      <c r="J19" s="440"/>
      <c r="K19" s="440"/>
      <c r="L19" s="440"/>
      <c r="M19" s="151" t="s">
        <v>1</v>
      </c>
      <c r="N19" s="207">
        <f>N17/N18</f>
        <v>36</v>
      </c>
      <c r="O19" s="207">
        <f>O17/O18</f>
        <v>36</v>
      </c>
      <c r="P19" s="267">
        <f>P17/P18</f>
        <v>36</v>
      </c>
      <c r="Q19" s="207">
        <f>Q17/Q18</f>
        <v>36</v>
      </c>
      <c r="R19" s="466"/>
      <c r="S19" s="449"/>
    </row>
    <row r="20" spans="1:19" ht="64.5" thickBot="1" x14ac:dyDescent="0.3">
      <c r="A20" s="439"/>
      <c r="B20" s="439"/>
      <c r="C20" s="446"/>
      <c r="D20" s="438"/>
      <c r="E20" s="438"/>
      <c r="F20" s="438"/>
      <c r="G20" s="441"/>
      <c r="H20" s="441"/>
      <c r="I20" s="441"/>
      <c r="J20" s="441"/>
      <c r="K20" s="441"/>
      <c r="L20" s="441"/>
      <c r="M20" s="151" t="s">
        <v>2</v>
      </c>
      <c r="N20" s="207">
        <v>100</v>
      </c>
      <c r="O20" s="207">
        <v>100</v>
      </c>
      <c r="P20" s="267">
        <v>100</v>
      </c>
      <c r="Q20" s="207">
        <v>100</v>
      </c>
      <c r="R20" s="467"/>
      <c r="S20" s="474"/>
    </row>
    <row r="21" spans="1:19" ht="13.5" thickBot="1" x14ac:dyDescent="0.3">
      <c r="A21" s="498" t="s">
        <v>40</v>
      </c>
      <c r="B21" s="499"/>
      <c r="C21" s="499"/>
      <c r="D21" s="499"/>
      <c r="E21" s="499"/>
      <c r="F21" s="499"/>
      <c r="G21" s="499"/>
      <c r="H21" s="499"/>
      <c r="I21" s="499"/>
      <c r="J21" s="499"/>
      <c r="K21" s="499"/>
      <c r="L21" s="499"/>
      <c r="M21" s="499"/>
      <c r="N21" s="499"/>
      <c r="O21" s="499"/>
      <c r="P21" s="499"/>
      <c r="Q21" s="500"/>
      <c r="R21" s="149"/>
      <c r="S21" s="196"/>
    </row>
    <row r="22" spans="1:19" ht="13.5" thickBot="1" x14ac:dyDescent="0.3">
      <c r="A22" s="454" t="s">
        <v>47</v>
      </c>
      <c r="B22" s="455"/>
      <c r="C22" s="455"/>
      <c r="D22" s="455"/>
      <c r="E22" s="455"/>
      <c r="F22" s="455"/>
      <c r="G22" s="455"/>
      <c r="H22" s="455"/>
      <c r="I22" s="455"/>
      <c r="J22" s="455"/>
      <c r="K22" s="455"/>
      <c r="L22" s="455"/>
      <c r="M22" s="455"/>
      <c r="N22" s="455"/>
      <c r="O22" s="455"/>
      <c r="P22" s="455"/>
      <c r="Q22" s="456"/>
      <c r="R22" s="149"/>
      <c r="S22" s="150"/>
    </row>
    <row r="23" spans="1:19" ht="13.5" customHeight="1" thickBot="1" x14ac:dyDescent="0.3">
      <c r="A23" s="211" t="s">
        <v>301</v>
      </c>
      <c r="B23" s="444" t="s">
        <v>403</v>
      </c>
      <c r="C23" s="465" t="s">
        <v>544</v>
      </c>
      <c r="D23" s="435" t="s">
        <v>319</v>
      </c>
      <c r="E23" s="435" t="s">
        <v>320</v>
      </c>
      <c r="F23" s="435" t="s">
        <v>321</v>
      </c>
      <c r="G23" s="442">
        <f>SUM(H23:K23)</f>
        <v>16200</v>
      </c>
      <c r="H23" s="442">
        <v>7000</v>
      </c>
      <c r="I23" s="442">
        <v>6200</v>
      </c>
      <c r="J23" s="442">
        <v>2000</v>
      </c>
      <c r="K23" s="442">
        <v>1000</v>
      </c>
      <c r="L23" s="442" t="str">
        <f>TEXT(G23,$G$5) &amp; $G$4 &amp; "2019 - " &amp; TEXT(H23,$G$5) &amp; $G$4 &amp; "2020 - " &amp; TEXT(I23,$G$5)  &amp; $G$4 &amp; "2021 - " &amp; TEXT(J23,$G$5)  &amp; $G$4 &amp; "2022 - " &amp; TEXT(K23,$G$5)</f>
        <v>16 200,0
2019 - 7 000,0
2020 - 6 200,0
2021 - 2 000,0
2022 - 1 000,0</v>
      </c>
      <c r="M23" s="118" t="s">
        <v>541</v>
      </c>
      <c r="N23" s="219">
        <f>H23</f>
        <v>7000</v>
      </c>
      <c r="O23" s="219">
        <f>I23</f>
        <v>6200</v>
      </c>
      <c r="P23" s="265">
        <f>J23</f>
        <v>2000</v>
      </c>
      <c r="Q23" s="219">
        <f>K23</f>
        <v>1000</v>
      </c>
      <c r="R23" s="468">
        <v>1</v>
      </c>
      <c r="S23" s="448" t="s">
        <v>545</v>
      </c>
    </row>
    <row r="24" spans="1:19" ht="54" customHeight="1" thickBot="1" x14ac:dyDescent="0.3">
      <c r="A24" s="212"/>
      <c r="B24" s="445"/>
      <c r="C24" s="457"/>
      <c r="D24" s="436"/>
      <c r="E24" s="436"/>
      <c r="F24" s="436"/>
      <c r="G24" s="440"/>
      <c r="H24" s="440"/>
      <c r="I24" s="440"/>
      <c r="J24" s="440"/>
      <c r="K24" s="440"/>
      <c r="L24" s="440"/>
      <c r="M24" s="151" t="s">
        <v>248</v>
      </c>
      <c r="N24" s="205">
        <v>1</v>
      </c>
      <c r="O24" s="205">
        <v>1</v>
      </c>
      <c r="P24" s="266">
        <v>1</v>
      </c>
      <c r="Q24" s="205">
        <v>1</v>
      </c>
      <c r="R24" s="466"/>
      <c r="S24" s="449"/>
    </row>
    <row r="25" spans="1:19" ht="27" customHeight="1" thickBot="1" x14ac:dyDescent="0.3">
      <c r="A25" s="212"/>
      <c r="B25" s="445"/>
      <c r="C25" s="457"/>
      <c r="D25" s="436"/>
      <c r="E25" s="436"/>
      <c r="F25" s="436"/>
      <c r="G25" s="440"/>
      <c r="H25" s="440"/>
      <c r="I25" s="440"/>
      <c r="J25" s="440"/>
      <c r="K25" s="440"/>
      <c r="L25" s="440"/>
      <c r="M25" s="114" t="s">
        <v>433</v>
      </c>
      <c r="N25" s="154" t="s">
        <v>435</v>
      </c>
      <c r="O25" s="155" t="s">
        <v>436</v>
      </c>
      <c r="P25" s="269" t="s">
        <v>437</v>
      </c>
      <c r="Q25" s="155" t="s">
        <v>438</v>
      </c>
      <c r="R25" s="466"/>
      <c r="S25" s="449"/>
    </row>
    <row r="26" spans="1:19" ht="81" customHeight="1" thickBot="1" x14ac:dyDescent="0.3">
      <c r="A26" s="212"/>
      <c r="B26" s="445"/>
      <c r="C26" s="457"/>
      <c r="D26" s="436"/>
      <c r="E26" s="436"/>
      <c r="F26" s="436"/>
      <c r="G26" s="440"/>
      <c r="H26" s="440"/>
      <c r="I26" s="440"/>
      <c r="J26" s="440"/>
      <c r="K26" s="440"/>
      <c r="L26" s="440"/>
      <c r="M26" s="151" t="s">
        <v>283</v>
      </c>
      <c r="N26" s="207">
        <f>N23/N24</f>
        <v>7000</v>
      </c>
      <c r="O26" s="207">
        <f>O23/O24</f>
        <v>6200</v>
      </c>
      <c r="P26" s="267">
        <f>P23/P24</f>
        <v>2000</v>
      </c>
      <c r="Q26" s="207">
        <f>Q23/Q24</f>
        <v>1000</v>
      </c>
      <c r="R26" s="466"/>
      <c r="S26" s="449"/>
    </row>
    <row r="27" spans="1:19" ht="49.5" customHeight="1" thickBot="1" x14ac:dyDescent="0.3">
      <c r="A27" s="220"/>
      <c r="B27" s="501"/>
      <c r="C27" s="494"/>
      <c r="D27" s="437"/>
      <c r="E27" s="437"/>
      <c r="F27" s="437"/>
      <c r="G27" s="451"/>
      <c r="H27" s="451"/>
      <c r="I27" s="451"/>
      <c r="J27" s="451"/>
      <c r="K27" s="451"/>
      <c r="L27" s="451"/>
      <c r="M27" s="227" t="s">
        <v>434</v>
      </c>
      <c r="N27" s="222">
        <v>1</v>
      </c>
      <c r="O27" s="222">
        <f>O26/N26</f>
        <v>0.88571428571428568</v>
      </c>
      <c r="P27" s="270">
        <f>P26/O26</f>
        <v>0.32258064516129031</v>
      </c>
      <c r="Q27" s="222">
        <f>Q26/P26</f>
        <v>0.5</v>
      </c>
      <c r="R27" s="475"/>
      <c r="S27" s="450"/>
    </row>
    <row r="28" spans="1:19" ht="14.25" thickTop="1" thickBot="1" x14ac:dyDescent="0.3">
      <c r="A28" s="495" t="s">
        <v>41</v>
      </c>
      <c r="B28" s="496"/>
      <c r="C28" s="496"/>
      <c r="D28" s="496"/>
      <c r="E28" s="496"/>
      <c r="F28" s="496"/>
      <c r="G28" s="496"/>
      <c r="H28" s="496"/>
      <c r="I28" s="496"/>
      <c r="J28" s="496"/>
      <c r="K28" s="496"/>
      <c r="L28" s="496"/>
      <c r="M28" s="496"/>
      <c r="N28" s="496"/>
      <c r="O28" s="496"/>
      <c r="P28" s="496"/>
      <c r="Q28" s="497"/>
      <c r="R28" s="225"/>
      <c r="S28" s="226"/>
    </row>
    <row r="29" spans="1:19" ht="13.5" thickBot="1" x14ac:dyDescent="0.3">
      <c r="A29" s="495" t="s">
        <v>48</v>
      </c>
      <c r="B29" s="496"/>
      <c r="C29" s="496"/>
      <c r="D29" s="496"/>
      <c r="E29" s="496"/>
      <c r="F29" s="496"/>
      <c r="G29" s="496"/>
      <c r="H29" s="496"/>
      <c r="I29" s="496"/>
      <c r="J29" s="496"/>
      <c r="K29" s="496"/>
      <c r="L29" s="496"/>
      <c r="M29" s="496"/>
      <c r="N29" s="496"/>
      <c r="O29" s="496"/>
      <c r="P29" s="496"/>
      <c r="Q29" s="497"/>
      <c r="R29" s="149"/>
      <c r="S29" s="196"/>
    </row>
    <row r="30" spans="1:19" ht="22.5" customHeight="1" thickBot="1" x14ac:dyDescent="0.3">
      <c r="A30" s="128" t="s">
        <v>228</v>
      </c>
      <c r="B30" s="128" t="s">
        <v>404</v>
      </c>
      <c r="C30" s="433" t="s">
        <v>506</v>
      </c>
      <c r="D30" s="435" t="s">
        <v>326</v>
      </c>
      <c r="E30" s="435" t="s">
        <v>325</v>
      </c>
      <c r="F30" s="435" t="s">
        <v>321</v>
      </c>
      <c r="G30" s="442">
        <f>SUM(H30:K30)</f>
        <v>200000</v>
      </c>
      <c r="H30" s="442">
        <v>60000</v>
      </c>
      <c r="I30" s="442">
        <v>50000</v>
      </c>
      <c r="J30" s="442">
        <v>50000</v>
      </c>
      <c r="K30" s="442">
        <v>40000</v>
      </c>
      <c r="L30" s="442" t="str">
        <f>TEXT(G30,$G$5) &amp; $G$4 &amp; "2019 - " &amp; TEXT(H30,$G$5) &amp; $G$4 &amp; "2020 - " &amp; TEXT(I30,$G$5)  &amp; $G$4 &amp; "2021 - " &amp; TEXT(J30,$G$5)  &amp; $G$4 &amp; "2022 - " &amp; TEXT(K30,$G$5)</f>
        <v>200 000,0
2019 - 60 000,0
2020 - 50 000,0
2021 - 50 000,0
2022 - 40 000,0</v>
      </c>
      <c r="M30" s="118" t="s">
        <v>541</v>
      </c>
      <c r="N30" s="219">
        <f>H30</f>
        <v>60000</v>
      </c>
      <c r="O30" s="219">
        <f>I30</f>
        <v>50000</v>
      </c>
      <c r="P30" s="265">
        <f>J30</f>
        <v>50000</v>
      </c>
      <c r="Q30" s="219">
        <f>K30</f>
        <v>40000</v>
      </c>
      <c r="R30" s="122"/>
      <c r="S30" s="448" t="s">
        <v>505</v>
      </c>
    </row>
    <row r="31" spans="1:19" ht="55.5" customHeight="1" thickBot="1" x14ac:dyDescent="0.3">
      <c r="A31" s="128"/>
      <c r="B31" s="128"/>
      <c r="C31" s="434"/>
      <c r="D31" s="436"/>
      <c r="E31" s="436"/>
      <c r="F31" s="436"/>
      <c r="G31" s="440"/>
      <c r="H31" s="440"/>
      <c r="I31" s="440"/>
      <c r="J31" s="440"/>
      <c r="K31" s="440"/>
      <c r="L31" s="440"/>
      <c r="M31" s="151" t="s">
        <v>271</v>
      </c>
      <c r="N31" s="123">
        <v>900</v>
      </c>
      <c r="O31" s="123">
        <v>750</v>
      </c>
      <c r="P31" s="266">
        <v>750</v>
      </c>
      <c r="Q31" s="123">
        <v>600</v>
      </c>
      <c r="R31" s="122"/>
      <c r="S31" s="449"/>
    </row>
    <row r="32" spans="1:19" ht="69" customHeight="1" thickBot="1" x14ac:dyDescent="0.3">
      <c r="A32" s="128"/>
      <c r="B32" s="128"/>
      <c r="C32" s="434"/>
      <c r="D32" s="436"/>
      <c r="E32" s="436"/>
      <c r="F32" s="436"/>
      <c r="G32" s="440"/>
      <c r="H32" s="440"/>
      <c r="I32" s="440"/>
      <c r="J32" s="440"/>
      <c r="K32" s="440"/>
      <c r="L32" s="440"/>
      <c r="M32" s="151" t="s">
        <v>546</v>
      </c>
      <c r="N32" s="131">
        <f>N30/N31</f>
        <v>66.666666666666671</v>
      </c>
      <c r="O32" s="131">
        <f>O30/O31</f>
        <v>66.666666666666671</v>
      </c>
      <c r="P32" s="267">
        <f>P30/P31</f>
        <v>66.666666666666671</v>
      </c>
      <c r="Q32" s="131">
        <f>Q30/Q31</f>
        <v>66.666666666666671</v>
      </c>
      <c r="R32" s="122"/>
      <c r="S32" s="449"/>
    </row>
    <row r="33" spans="1:20" ht="79.5" customHeight="1" thickBot="1" x14ac:dyDescent="0.3">
      <c r="A33" s="128"/>
      <c r="B33" s="128"/>
      <c r="C33" s="439"/>
      <c r="D33" s="438"/>
      <c r="E33" s="438"/>
      <c r="F33" s="438"/>
      <c r="G33" s="441"/>
      <c r="H33" s="441"/>
      <c r="I33" s="441"/>
      <c r="J33" s="441"/>
      <c r="K33" s="441"/>
      <c r="L33" s="441"/>
      <c r="M33" s="151" t="s">
        <v>5</v>
      </c>
      <c r="N33" s="131">
        <v>100</v>
      </c>
      <c r="O33" s="131">
        <v>100</v>
      </c>
      <c r="P33" s="267">
        <v>100</v>
      </c>
      <c r="Q33" s="131">
        <v>100</v>
      </c>
      <c r="R33" s="122"/>
      <c r="S33" s="474"/>
    </row>
    <row r="34" spans="1:20" ht="13.5" customHeight="1" thickBot="1" x14ac:dyDescent="0.3">
      <c r="A34" s="127" t="s">
        <v>42</v>
      </c>
      <c r="B34" s="433" t="s">
        <v>406</v>
      </c>
      <c r="C34" s="444" t="s">
        <v>507</v>
      </c>
      <c r="D34" s="435" t="s">
        <v>531</v>
      </c>
      <c r="E34" s="435" t="s">
        <v>320</v>
      </c>
      <c r="F34" s="435" t="s">
        <v>321</v>
      </c>
      <c r="G34" s="442">
        <f>SUM(H34:K34)</f>
        <v>40000</v>
      </c>
      <c r="H34" s="442">
        <v>0</v>
      </c>
      <c r="I34" s="442">
        <v>20000</v>
      </c>
      <c r="J34" s="442">
        <v>10000</v>
      </c>
      <c r="K34" s="442">
        <v>10000</v>
      </c>
      <c r="L34" s="442" t="str">
        <f>TEXT(G34,$G$5) &amp; $G$4 &amp; "2019 - " &amp; TEXT(H34,$G$5) &amp; $G$4 &amp; "2020 - " &amp; TEXT(I34,$G$5)  &amp; $G$4 &amp; "2021 - " &amp; TEXT(J34,$G$5)  &amp; $G$4 &amp; "2022 - " &amp; TEXT(K34,$G$5)</f>
        <v>40 000,0
2019 - 0,0
2020 - 20 000,0
2021 - 10 000,0
2022 - 10 000,0</v>
      </c>
      <c r="M34" s="118" t="s">
        <v>541</v>
      </c>
      <c r="N34" s="219">
        <f>H34</f>
        <v>0</v>
      </c>
      <c r="O34" s="219">
        <f>I34</f>
        <v>20000</v>
      </c>
      <c r="P34" s="265">
        <f>J34</f>
        <v>10000</v>
      </c>
      <c r="Q34" s="219">
        <f>K34</f>
        <v>10000</v>
      </c>
      <c r="R34" s="468">
        <v>1</v>
      </c>
      <c r="S34" s="448" t="s">
        <v>548</v>
      </c>
    </row>
    <row r="35" spans="1:20" ht="39" thickBot="1" x14ac:dyDescent="0.3">
      <c r="A35" s="128"/>
      <c r="B35" s="434"/>
      <c r="C35" s="445"/>
      <c r="D35" s="436"/>
      <c r="E35" s="436"/>
      <c r="F35" s="436"/>
      <c r="G35" s="440"/>
      <c r="H35" s="440"/>
      <c r="I35" s="440"/>
      <c r="J35" s="440"/>
      <c r="K35" s="440"/>
      <c r="L35" s="440"/>
      <c r="M35" s="151" t="s">
        <v>239</v>
      </c>
      <c r="N35" s="123">
        <v>0</v>
      </c>
      <c r="O35" s="123">
        <v>4</v>
      </c>
      <c r="P35" s="266">
        <v>2</v>
      </c>
      <c r="Q35" s="123">
        <v>2</v>
      </c>
      <c r="R35" s="466"/>
      <c r="S35" s="449"/>
    </row>
    <row r="36" spans="1:20" ht="28.5" customHeight="1" thickBot="1" x14ac:dyDescent="0.3">
      <c r="A36" s="128"/>
      <c r="B36" s="434"/>
      <c r="C36" s="445"/>
      <c r="D36" s="436"/>
      <c r="E36" s="436"/>
      <c r="F36" s="436"/>
      <c r="G36" s="440"/>
      <c r="H36" s="440"/>
      <c r="I36" s="440"/>
      <c r="J36" s="440"/>
      <c r="K36" s="440"/>
      <c r="L36" s="440"/>
      <c r="M36" s="156" t="s">
        <v>433</v>
      </c>
      <c r="N36" s="157">
        <v>0</v>
      </c>
      <c r="O36" s="157">
        <v>100000</v>
      </c>
      <c r="P36" s="271">
        <v>150000</v>
      </c>
      <c r="Q36" s="157">
        <v>200000</v>
      </c>
      <c r="R36" s="466"/>
      <c r="S36" s="449"/>
    </row>
    <row r="37" spans="1:20" ht="69" customHeight="1" thickBot="1" x14ac:dyDescent="0.3">
      <c r="A37" s="128"/>
      <c r="B37" s="434"/>
      <c r="C37" s="445"/>
      <c r="D37" s="436"/>
      <c r="E37" s="436"/>
      <c r="F37" s="436"/>
      <c r="G37" s="440"/>
      <c r="H37" s="440"/>
      <c r="I37" s="440"/>
      <c r="J37" s="440"/>
      <c r="K37" s="440"/>
      <c r="L37" s="440"/>
      <c r="M37" s="151" t="s">
        <v>287</v>
      </c>
      <c r="N37" s="131">
        <v>0</v>
      </c>
      <c r="O37" s="131">
        <f>O34/O35</f>
        <v>5000</v>
      </c>
      <c r="P37" s="267">
        <f>P34/P35</f>
        <v>5000</v>
      </c>
      <c r="Q37" s="131">
        <f>Q34/Q35</f>
        <v>5000</v>
      </c>
      <c r="R37" s="466"/>
      <c r="S37" s="449"/>
    </row>
    <row r="38" spans="1:20" ht="191.25" customHeight="1" thickBot="1" x14ac:dyDescent="0.3">
      <c r="A38" s="129"/>
      <c r="B38" s="439"/>
      <c r="C38" s="446"/>
      <c r="D38" s="438"/>
      <c r="E38" s="438"/>
      <c r="F38" s="438"/>
      <c r="G38" s="441"/>
      <c r="H38" s="441"/>
      <c r="I38" s="441"/>
      <c r="J38" s="441"/>
      <c r="K38" s="441"/>
      <c r="L38" s="441"/>
      <c r="M38" s="151" t="s">
        <v>547</v>
      </c>
      <c r="N38" s="131">
        <v>0</v>
      </c>
      <c r="O38" s="131">
        <v>1</v>
      </c>
      <c r="P38" s="267">
        <f>P36/O36</f>
        <v>1.5</v>
      </c>
      <c r="Q38" s="131">
        <f>Q36/P36</f>
        <v>1.3333333333333333</v>
      </c>
      <c r="R38" s="467"/>
      <c r="S38" s="474"/>
    </row>
    <row r="39" spans="1:20" ht="13.5" thickBot="1" x14ac:dyDescent="0.3">
      <c r="A39" s="454" t="s">
        <v>49</v>
      </c>
      <c r="B39" s="455"/>
      <c r="C39" s="455"/>
      <c r="D39" s="455"/>
      <c r="E39" s="455"/>
      <c r="F39" s="455"/>
      <c r="G39" s="455"/>
      <c r="H39" s="455"/>
      <c r="I39" s="455"/>
      <c r="J39" s="455"/>
      <c r="K39" s="455"/>
      <c r="L39" s="455"/>
      <c r="M39" s="455"/>
      <c r="N39" s="455"/>
      <c r="O39" s="455"/>
      <c r="P39" s="455"/>
      <c r="Q39" s="456"/>
      <c r="R39" s="168"/>
      <c r="S39" s="169"/>
    </row>
    <row r="40" spans="1:20" s="102" customFormat="1" ht="13.5" customHeight="1" thickBot="1" x14ac:dyDescent="0.3">
      <c r="A40" s="251" t="s">
        <v>43</v>
      </c>
      <c r="B40" s="433" t="s">
        <v>407</v>
      </c>
      <c r="C40" s="445" t="s">
        <v>508</v>
      </c>
      <c r="D40" s="436" t="s">
        <v>326</v>
      </c>
      <c r="E40" s="436" t="s">
        <v>325</v>
      </c>
      <c r="F40" s="436" t="s">
        <v>321</v>
      </c>
      <c r="G40" s="440">
        <f>SUM(H40:K40)</f>
        <v>1500000</v>
      </c>
      <c r="H40" s="440">
        <v>300000</v>
      </c>
      <c r="I40" s="440">
        <v>400000</v>
      </c>
      <c r="J40" s="440">
        <v>400000</v>
      </c>
      <c r="K40" s="440">
        <v>400000</v>
      </c>
      <c r="L40" s="440" t="str">
        <f>TEXT(G40,$G$5) &amp; $G$4 &amp; "2019 - " &amp; TEXT(H40,$G$5) &amp; $G$4 &amp; "2020 - " &amp; TEXT(I40,$G$5)  &amp; $G$4 &amp; "2021 - " &amp; TEXT(J40,$G$5)  &amp; $G$4 &amp; "2022 - " &amp; TEXT(K40,$G$5)</f>
        <v>1 500 000,0
2019 - 300 000,0
2020 - 400 000,0
2021 - 400 000,0
2022 - 400 000,0</v>
      </c>
      <c r="M40" s="151" t="s">
        <v>541</v>
      </c>
      <c r="N40" s="219">
        <f>H40</f>
        <v>300000</v>
      </c>
      <c r="O40" s="219">
        <f>I40</f>
        <v>400000</v>
      </c>
      <c r="P40" s="265">
        <f>J40</f>
        <v>400000</v>
      </c>
      <c r="Q40" s="219">
        <f>K40</f>
        <v>400000</v>
      </c>
      <c r="R40" s="468">
        <v>4</v>
      </c>
      <c r="S40" s="448" t="s">
        <v>550</v>
      </c>
      <c r="T40" s="101"/>
    </row>
    <row r="41" spans="1:20" s="102" customFormat="1" ht="39" thickBot="1" x14ac:dyDescent="0.3">
      <c r="A41" s="158"/>
      <c r="B41" s="434"/>
      <c r="C41" s="445"/>
      <c r="D41" s="436"/>
      <c r="E41" s="436"/>
      <c r="F41" s="436"/>
      <c r="G41" s="440"/>
      <c r="H41" s="440"/>
      <c r="I41" s="440"/>
      <c r="J41" s="440"/>
      <c r="K41" s="440"/>
      <c r="L41" s="440"/>
      <c r="M41" s="151" t="s">
        <v>273</v>
      </c>
      <c r="N41" s="250">
        <v>27322</v>
      </c>
      <c r="O41" s="250">
        <v>36402</v>
      </c>
      <c r="P41" s="266">
        <v>36402</v>
      </c>
      <c r="Q41" s="250">
        <v>36402</v>
      </c>
      <c r="R41" s="466"/>
      <c r="S41" s="449"/>
      <c r="T41" s="101"/>
    </row>
    <row r="42" spans="1:20" s="102" customFormat="1" ht="66.75" customHeight="1" thickBot="1" x14ac:dyDescent="0.3">
      <c r="A42" s="158"/>
      <c r="B42" s="434"/>
      <c r="C42" s="445"/>
      <c r="D42" s="436"/>
      <c r="E42" s="436"/>
      <c r="F42" s="436"/>
      <c r="G42" s="440"/>
      <c r="H42" s="440"/>
      <c r="I42" s="440"/>
      <c r="J42" s="440"/>
      <c r="K42" s="440"/>
      <c r="L42" s="440"/>
      <c r="M42" s="151" t="s">
        <v>549</v>
      </c>
      <c r="N42" s="249">
        <f>N40/N41</f>
        <v>10.980162506405096</v>
      </c>
      <c r="O42" s="249">
        <f>O40/O41</f>
        <v>10.988407230371958</v>
      </c>
      <c r="P42" s="267">
        <f>P40/P41</f>
        <v>10.988407230371958</v>
      </c>
      <c r="Q42" s="249">
        <f>Q40/Q41</f>
        <v>10.988407230371958</v>
      </c>
      <c r="R42" s="466"/>
      <c r="S42" s="449"/>
      <c r="T42" s="101"/>
    </row>
    <row r="43" spans="1:20" s="102" customFormat="1" ht="65.25" customHeight="1" thickBot="1" x14ac:dyDescent="0.3">
      <c r="A43" s="158"/>
      <c r="B43" s="439"/>
      <c r="C43" s="445"/>
      <c r="D43" s="436"/>
      <c r="E43" s="436"/>
      <c r="F43" s="436"/>
      <c r="G43" s="440"/>
      <c r="H43" s="440"/>
      <c r="I43" s="440"/>
      <c r="J43" s="440"/>
      <c r="K43" s="440"/>
      <c r="L43" s="440"/>
      <c r="M43" s="152" t="s">
        <v>293</v>
      </c>
      <c r="N43" s="248">
        <v>100</v>
      </c>
      <c r="O43" s="248">
        <v>100</v>
      </c>
      <c r="P43" s="268">
        <v>100</v>
      </c>
      <c r="Q43" s="248">
        <v>100</v>
      </c>
      <c r="R43" s="467"/>
      <c r="S43" s="474"/>
      <c r="T43" s="101"/>
    </row>
    <row r="44" spans="1:20" ht="13.5" thickBot="1" x14ac:dyDescent="0.3">
      <c r="A44" s="454" t="s">
        <v>50</v>
      </c>
      <c r="B44" s="455"/>
      <c r="C44" s="455"/>
      <c r="D44" s="455"/>
      <c r="E44" s="455"/>
      <c r="F44" s="455"/>
      <c r="G44" s="455"/>
      <c r="H44" s="455"/>
      <c r="I44" s="455"/>
      <c r="J44" s="455"/>
      <c r="K44" s="455"/>
      <c r="L44" s="455"/>
      <c r="M44" s="455"/>
      <c r="N44" s="455"/>
      <c r="O44" s="455"/>
      <c r="P44" s="455"/>
      <c r="Q44" s="456"/>
      <c r="R44" s="149"/>
      <c r="S44" s="150"/>
    </row>
    <row r="45" spans="1:20" s="60" customFormat="1" ht="13.5" customHeight="1" thickBot="1" x14ac:dyDescent="0.3">
      <c r="A45" s="159" t="s">
        <v>44</v>
      </c>
      <c r="B45" s="433" t="s">
        <v>408</v>
      </c>
      <c r="C45" s="444" t="s">
        <v>528</v>
      </c>
      <c r="D45" s="435" t="s">
        <v>319</v>
      </c>
      <c r="E45" s="435" t="s">
        <v>320</v>
      </c>
      <c r="F45" s="435" t="s">
        <v>321</v>
      </c>
      <c r="G45" s="442">
        <f>SUM(H45:K45)</f>
        <v>200000</v>
      </c>
      <c r="H45" s="442">
        <v>80000</v>
      </c>
      <c r="I45" s="442">
        <v>40000</v>
      </c>
      <c r="J45" s="442">
        <v>40000</v>
      </c>
      <c r="K45" s="442">
        <v>40000</v>
      </c>
      <c r="L45" s="442" t="str">
        <f>TEXT(G45,$G$5) &amp; $G$4 &amp; "2019 - " &amp; TEXT(H45,$G$5) &amp; $G$4 &amp; "2020 - " &amp; TEXT(I45,$G$5)  &amp; $G$4 &amp; "2021 - " &amp; TEXT(J45,$G$5)  &amp; $G$4 &amp; "2022 - " &amp; TEXT(K45,$G$5)</f>
        <v>200 000,0
2019 - 80 000,0
2020 - 40 000,0
2021 - 40 000,0
2022 - 40 000,0</v>
      </c>
      <c r="M45" s="118" t="s">
        <v>541</v>
      </c>
      <c r="N45" s="219">
        <f>H45</f>
        <v>80000</v>
      </c>
      <c r="O45" s="219">
        <f>I45</f>
        <v>40000</v>
      </c>
      <c r="P45" s="265">
        <f>J45</f>
        <v>40000</v>
      </c>
      <c r="Q45" s="219">
        <f>K45</f>
        <v>40000</v>
      </c>
      <c r="R45" s="468">
        <v>1</v>
      </c>
      <c r="S45" s="448" t="s">
        <v>552</v>
      </c>
      <c r="T45" s="82"/>
    </row>
    <row r="46" spans="1:20" s="60" customFormat="1" ht="39" thickBot="1" x14ac:dyDescent="0.3">
      <c r="A46" s="158"/>
      <c r="B46" s="434"/>
      <c r="C46" s="445"/>
      <c r="D46" s="436"/>
      <c r="E46" s="436"/>
      <c r="F46" s="436"/>
      <c r="G46" s="440"/>
      <c r="H46" s="440"/>
      <c r="I46" s="440"/>
      <c r="J46" s="440"/>
      <c r="K46" s="440"/>
      <c r="L46" s="440"/>
      <c r="M46" s="151" t="s">
        <v>527</v>
      </c>
      <c r="N46" s="123">
        <v>500</v>
      </c>
      <c r="O46" s="123">
        <v>150</v>
      </c>
      <c r="P46" s="266">
        <v>150</v>
      </c>
      <c r="Q46" s="123">
        <v>150</v>
      </c>
      <c r="R46" s="466"/>
      <c r="S46" s="449"/>
      <c r="T46" s="82"/>
    </row>
    <row r="47" spans="1:20" s="60" customFormat="1" ht="26.25" thickBot="1" x14ac:dyDescent="0.3">
      <c r="A47" s="158"/>
      <c r="B47" s="434"/>
      <c r="C47" s="445"/>
      <c r="D47" s="436"/>
      <c r="E47" s="436"/>
      <c r="F47" s="436"/>
      <c r="G47" s="440"/>
      <c r="H47" s="440"/>
      <c r="I47" s="440"/>
      <c r="J47" s="440"/>
      <c r="K47" s="440"/>
      <c r="L47" s="440"/>
      <c r="M47" s="160" t="s">
        <v>433</v>
      </c>
      <c r="N47" s="161" t="s">
        <v>438</v>
      </c>
      <c r="O47" s="161" t="s">
        <v>439</v>
      </c>
      <c r="P47" s="272" t="s">
        <v>440</v>
      </c>
      <c r="Q47" s="162" t="s">
        <v>441</v>
      </c>
      <c r="R47" s="466"/>
      <c r="S47" s="449"/>
      <c r="T47" s="82"/>
    </row>
    <row r="48" spans="1:20" s="60" customFormat="1" ht="79.5" customHeight="1" thickBot="1" x14ac:dyDescent="0.3">
      <c r="A48" s="158"/>
      <c r="B48" s="434"/>
      <c r="C48" s="445"/>
      <c r="D48" s="436"/>
      <c r="E48" s="436"/>
      <c r="F48" s="436"/>
      <c r="G48" s="440"/>
      <c r="H48" s="440"/>
      <c r="I48" s="440"/>
      <c r="J48" s="440"/>
      <c r="K48" s="440"/>
      <c r="L48" s="440"/>
      <c r="M48" s="151" t="s">
        <v>551</v>
      </c>
      <c r="N48" s="131">
        <f>N45/N46</f>
        <v>160</v>
      </c>
      <c r="O48" s="131">
        <f>O45/O46</f>
        <v>266.66666666666669</v>
      </c>
      <c r="P48" s="267">
        <f>P45/P46</f>
        <v>266.66666666666669</v>
      </c>
      <c r="Q48" s="131">
        <f>Q45/Q46</f>
        <v>266.66666666666669</v>
      </c>
      <c r="R48" s="466"/>
      <c r="S48" s="449"/>
      <c r="T48" s="82"/>
    </row>
    <row r="49" spans="1:20" s="60" customFormat="1" ht="54" customHeight="1" thickBot="1" x14ac:dyDescent="0.3">
      <c r="A49" s="158"/>
      <c r="B49" s="434"/>
      <c r="C49" s="446"/>
      <c r="D49" s="438"/>
      <c r="E49" s="438"/>
      <c r="F49" s="438"/>
      <c r="G49" s="441"/>
      <c r="H49" s="441"/>
      <c r="I49" s="441"/>
      <c r="J49" s="441"/>
      <c r="K49" s="441"/>
      <c r="L49" s="441"/>
      <c r="M49" s="151" t="s">
        <v>547</v>
      </c>
      <c r="N49" s="131">
        <v>1</v>
      </c>
      <c r="O49" s="131">
        <f>O48/N48</f>
        <v>1.6666666666666667</v>
      </c>
      <c r="P49" s="267">
        <f>P48/O48</f>
        <v>1</v>
      </c>
      <c r="Q49" s="131">
        <f>Q48/P48</f>
        <v>1</v>
      </c>
      <c r="R49" s="467"/>
      <c r="S49" s="474"/>
      <c r="T49" s="82"/>
    </row>
    <row r="50" spans="1:20" s="60" customFormat="1" ht="13.5" customHeight="1" thickBot="1" x14ac:dyDescent="0.3">
      <c r="A50" s="158"/>
      <c r="B50" s="128"/>
      <c r="C50" s="444" t="s">
        <v>509</v>
      </c>
      <c r="D50" s="435" t="s">
        <v>319</v>
      </c>
      <c r="E50" s="435" t="s">
        <v>320</v>
      </c>
      <c r="F50" s="436" t="s">
        <v>321</v>
      </c>
      <c r="G50" s="442">
        <f>SUM(H50:K50)</f>
        <v>8000</v>
      </c>
      <c r="H50" s="442">
        <v>2950</v>
      </c>
      <c r="I50" s="442">
        <v>2650</v>
      </c>
      <c r="J50" s="442">
        <v>1600</v>
      </c>
      <c r="K50" s="442">
        <v>800</v>
      </c>
      <c r="L50" s="442" t="str">
        <f>TEXT(G50,$G$5) &amp; $G$4 &amp; "2019 - " &amp; TEXT(H50,$G$5) &amp; $G$4 &amp; "2020 - " &amp; TEXT(I50,$G$5)  &amp; $G$4 &amp; "2021 - " &amp; TEXT(J50,$G$5)  &amp; $G$4 &amp; "2022 - " &amp; TEXT(K50,$G$5)</f>
        <v>8 000,0
2019 - 2 950,0
2020 - 2 650,0
2021 - 1 600,0
2022 - 800,0</v>
      </c>
      <c r="M50" s="151" t="s">
        <v>541</v>
      </c>
      <c r="N50" s="219">
        <f>H50</f>
        <v>2950</v>
      </c>
      <c r="O50" s="219">
        <f>I50</f>
        <v>2650</v>
      </c>
      <c r="P50" s="265">
        <f>J50</f>
        <v>1600</v>
      </c>
      <c r="Q50" s="219">
        <f>K50</f>
        <v>800</v>
      </c>
      <c r="R50" s="468">
        <v>1</v>
      </c>
      <c r="S50" s="448" t="s">
        <v>553</v>
      </c>
      <c r="T50" s="82"/>
    </row>
    <row r="51" spans="1:20" s="60" customFormat="1" ht="39" thickBot="1" x14ac:dyDescent="0.3">
      <c r="A51" s="158"/>
      <c r="B51" s="128"/>
      <c r="C51" s="445"/>
      <c r="D51" s="436"/>
      <c r="E51" s="436"/>
      <c r="F51" s="436"/>
      <c r="G51" s="440"/>
      <c r="H51" s="440"/>
      <c r="I51" s="440"/>
      <c r="J51" s="440"/>
      <c r="K51" s="440"/>
      <c r="L51" s="440"/>
      <c r="M51" s="151" t="s">
        <v>241</v>
      </c>
      <c r="N51" s="123">
        <v>1</v>
      </c>
      <c r="O51" s="123">
        <v>1</v>
      </c>
      <c r="P51" s="266">
        <v>1</v>
      </c>
      <c r="Q51" s="123">
        <v>1</v>
      </c>
      <c r="R51" s="466"/>
      <c r="S51" s="449"/>
      <c r="T51" s="82"/>
    </row>
    <row r="52" spans="1:20" s="60" customFormat="1" ht="26.25" thickBot="1" x14ac:dyDescent="0.3">
      <c r="A52" s="158"/>
      <c r="B52" s="128"/>
      <c r="C52" s="445"/>
      <c r="D52" s="436"/>
      <c r="E52" s="436"/>
      <c r="F52" s="436"/>
      <c r="G52" s="440"/>
      <c r="H52" s="440"/>
      <c r="I52" s="440"/>
      <c r="J52" s="440"/>
      <c r="K52" s="440"/>
      <c r="L52" s="440"/>
      <c r="M52" s="114" t="s">
        <v>433</v>
      </c>
      <c r="N52" s="163" t="s">
        <v>437</v>
      </c>
      <c r="O52" s="164" t="s">
        <v>442</v>
      </c>
      <c r="P52" s="273" t="s">
        <v>443</v>
      </c>
      <c r="Q52" s="164" t="s">
        <v>443</v>
      </c>
      <c r="R52" s="466"/>
      <c r="S52" s="449"/>
      <c r="T52" s="82"/>
    </row>
    <row r="53" spans="1:20" s="60" customFormat="1" ht="54" customHeight="1" thickBot="1" x14ac:dyDescent="0.3">
      <c r="A53" s="158"/>
      <c r="B53" s="128"/>
      <c r="C53" s="445"/>
      <c r="D53" s="436"/>
      <c r="E53" s="436"/>
      <c r="F53" s="436"/>
      <c r="G53" s="440"/>
      <c r="H53" s="440"/>
      <c r="I53" s="440"/>
      <c r="J53" s="440"/>
      <c r="K53" s="440"/>
      <c r="L53" s="440"/>
      <c r="M53" s="151" t="s">
        <v>288</v>
      </c>
      <c r="N53" s="131">
        <f>N50/N51</f>
        <v>2950</v>
      </c>
      <c r="O53" s="131">
        <f>O50/O51</f>
        <v>2650</v>
      </c>
      <c r="P53" s="267">
        <f>P50/P51</f>
        <v>1600</v>
      </c>
      <c r="Q53" s="131">
        <f>Q50/Q51</f>
        <v>800</v>
      </c>
      <c r="R53" s="466"/>
      <c r="S53" s="449"/>
      <c r="T53" s="82"/>
    </row>
    <row r="54" spans="1:20" s="60" customFormat="1" ht="54" customHeight="1" thickBot="1" x14ac:dyDescent="0.3">
      <c r="A54" s="165"/>
      <c r="B54" s="129"/>
      <c r="C54" s="446"/>
      <c r="D54" s="438"/>
      <c r="E54" s="438"/>
      <c r="F54" s="438"/>
      <c r="G54" s="441"/>
      <c r="H54" s="441"/>
      <c r="I54" s="441"/>
      <c r="J54" s="441"/>
      <c r="K54" s="441"/>
      <c r="L54" s="441"/>
      <c r="M54" s="151" t="s">
        <v>547</v>
      </c>
      <c r="N54" s="131">
        <v>1</v>
      </c>
      <c r="O54" s="131">
        <f>O52/N52</f>
        <v>2</v>
      </c>
      <c r="P54" s="267">
        <f>P52/O52</f>
        <v>1.25</v>
      </c>
      <c r="Q54" s="131">
        <f>Q52/P52</f>
        <v>1</v>
      </c>
      <c r="R54" s="467"/>
      <c r="S54" s="474"/>
      <c r="T54" s="82"/>
    </row>
    <row r="55" spans="1:20" ht="13.5" thickBot="1" x14ac:dyDescent="0.3">
      <c r="A55" s="454" t="s">
        <v>51</v>
      </c>
      <c r="B55" s="455"/>
      <c r="C55" s="455"/>
      <c r="D55" s="455"/>
      <c r="E55" s="455"/>
      <c r="F55" s="455"/>
      <c r="G55" s="455"/>
      <c r="H55" s="455"/>
      <c r="I55" s="455"/>
      <c r="J55" s="455"/>
      <c r="K55" s="455"/>
      <c r="L55" s="455"/>
      <c r="M55" s="455"/>
      <c r="N55" s="455"/>
      <c r="O55" s="455"/>
      <c r="P55" s="455"/>
      <c r="Q55" s="456"/>
      <c r="R55" s="170"/>
      <c r="S55" s="150"/>
    </row>
    <row r="56" spans="1:20" ht="13.5" thickBot="1" x14ac:dyDescent="0.3">
      <c r="A56" s="454" t="s">
        <v>52</v>
      </c>
      <c r="B56" s="455"/>
      <c r="C56" s="455"/>
      <c r="D56" s="455"/>
      <c r="E56" s="455"/>
      <c r="F56" s="455"/>
      <c r="G56" s="455"/>
      <c r="H56" s="455"/>
      <c r="I56" s="455"/>
      <c r="J56" s="455"/>
      <c r="K56" s="455"/>
      <c r="L56" s="455"/>
      <c r="M56" s="455"/>
      <c r="N56" s="455"/>
      <c r="O56" s="455"/>
      <c r="P56" s="455"/>
      <c r="Q56" s="456"/>
      <c r="R56" s="149"/>
      <c r="S56" s="150"/>
    </row>
    <row r="57" spans="1:20" ht="13.5" customHeight="1" thickBot="1" x14ac:dyDescent="0.3">
      <c r="A57" s="128" t="s">
        <v>45</v>
      </c>
      <c r="B57" s="433" t="s">
        <v>409</v>
      </c>
      <c r="C57" s="444" t="s">
        <v>510</v>
      </c>
      <c r="D57" s="435" t="s">
        <v>319</v>
      </c>
      <c r="E57" s="435" t="s">
        <v>320</v>
      </c>
      <c r="F57" s="436" t="s">
        <v>321</v>
      </c>
      <c r="G57" s="442">
        <f>SUM(H57:K57)</f>
        <v>36000</v>
      </c>
      <c r="H57" s="442">
        <v>12000</v>
      </c>
      <c r="I57" s="442">
        <v>8000</v>
      </c>
      <c r="J57" s="442">
        <v>8000</v>
      </c>
      <c r="K57" s="442">
        <v>8000</v>
      </c>
      <c r="L57" s="442" t="str">
        <f>TEXT(G57,$G$5) &amp; $G$4 &amp; "2019 - " &amp; TEXT(H57,$G$5) &amp; $G$4 &amp; "2020 - " &amp; TEXT(I57,$G$5)  &amp; $G$4 &amp; "2021 - " &amp; TEXT(J57,$G$5)  &amp; $G$4 &amp; "2022 - " &amp; TEXT(K57,$G$5)</f>
        <v>36 000,0
2019 - 12 000,0
2020 - 8 000,0
2021 - 8 000,0
2022 - 8 000,0</v>
      </c>
      <c r="M57" s="151" t="s">
        <v>541</v>
      </c>
      <c r="N57" s="219">
        <f>H57</f>
        <v>12000</v>
      </c>
      <c r="O57" s="219">
        <f>I57</f>
        <v>8000</v>
      </c>
      <c r="P57" s="265">
        <f>J57</f>
        <v>8000</v>
      </c>
      <c r="Q57" s="219">
        <f>K57</f>
        <v>8000</v>
      </c>
      <c r="R57" s="468">
        <v>1</v>
      </c>
      <c r="S57" s="448" t="s">
        <v>554</v>
      </c>
    </row>
    <row r="58" spans="1:20" ht="39" thickBot="1" x14ac:dyDescent="0.3">
      <c r="A58" s="128"/>
      <c r="B58" s="434"/>
      <c r="C58" s="445"/>
      <c r="D58" s="436"/>
      <c r="E58" s="436"/>
      <c r="F58" s="436"/>
      <c r="G58" s="440"/>
      <c r="H58" s="440"/>
      <c r="I58" s="440"/>
      <c r="J58" s="440"/>
      <c r="K58" s="440"/>
      <c r="L58" s="440"/>
      <c r="M58" s="151" t="s">
        <v>556</v>
      </c>
      <c r="N58" s="123">
        <v>3</v>
      </c>
      <c r="O58" s="123">
        <v>3</v>
      </c>
      <c r="P58" s="266">
        <v>2</v>
      </c>
      <c r="Q58" s="123">
        <v>2</v>
      </c>
      <c r="R58" s="466"/>
      <c r="S58" s="449"/>
    </row>
    <row r="59" spans="1:20" ht="26.25" thickBot="1" x14ac:dyDescent="0.3">
      <c r="A59" s="128"/>
      <c r="B59" s="434"/>
      <c r="C59" s="445"/>
      <c r="D59" s="436"/>
      <c r="E59" s="436"/>
      <c r="F59" s="436"/>
      <c r="G59" s="440"/>
      <c r="H59" s="440"/>
      <c r="I59" s="440"/>
      <c r="J59" s="440"/>
      <c r="K59" s="440"/>
      <c r="L59" s="440"/>
      <c r="M59" s="114" t="s">
        <v>433</v>
      </c>
      <c r="N59" s="162">
        <v>100</v>
      </c>
      <c r="O59" s="162">
        <v>500</v>
      </c>
      <c r="P59" s="272">
        <v>1200</v>
      </c>
      <c r="Q59" s="162">
        <v>2500</v>
      </c>
      <c r="R59" s="466"/>
      <c r="S59" s="449"/>
    </row>
    <row r="60" spans="1:20" ht="80.25" customHeight="1" thickBot="1" x14ac:dyDescent="0.3">
      <c r="A60" s="128"/>
      <c r="B60" s="434"/>
      <c r="C60" s="445"/>
      <c r="D60" s="436"/>
      <c r="E60" s="436"/>
      <c r="F60" s="436"/>
      <c r="G60" s="440"/>
      <c r="H60" s="440"/>
      <c r="I60" s="440"/>
      <c r="J60" s="440"/>
      <c r="K60" s="440"/>
      <c r="L60" s="440"/>
      <c r="M60" s="151" t="s">
        <v>555</v>
      </c>
      <c r="N60" s="131">
        <f>N57/N58</f>
        <v>4000</v>
      </c>
      <c r="O60" s="131">
        <f>O57/O58</f>
        <v>2666.6666666666665</v>
      </c>
      <c r="P60" s="267">
        <f>P57/P58</f>
        <v>4000</v>
      </c>
      <c r="Q60" s="131">
        <f>Q57/Q58</f>
        <v>4000</v>
      </c>
      <c r="R60" s="466"/>
      <c r="S60" s="449"/>
    </row>
    <row r="61" spans="1:20" ht="54" customHeight="1" thickBot="1" x14ac:dyDescent="0.3">
      <c r="A61" s="128"/>
      <c r="B61" s="439"/>
      <c r="C61" s="446"/>
      <c r="D61" s="438"/>
      <c r="E61" s="438"/>
      <c r="F61" s="436"/>
      <c r="G61" s="441"/>
      <c r="H61" s="441"/>
      <c r="I61" s="441"/>
      <c r="J61" s="441"/>
      <c r="K61" s="441"/>
      <c r="L61" s="441"/>
      <c r="M61" s="151" t="s">
        <v>547</v>
      </c>
      <c r="N61" s="131">
        <v>1</v>
      </c>
      <c r="O61" s="131">
        <f>O59/N59</f>
        <v>5</v>
      </c>
      <c r="P61" s="267">
        <f>P59/O59</f>
        <v>2.4</v>
      </c>
      <c r="Q61" s="131">
        <f>Q59/P59</f>
        <v>2.0833333333333335</v>
      </c>
      <c r="R61" s="467"/>
      <c r="S61" s="474"/>
    </row>
    <row r="62" spans="1:20" ht="13.5" thickBot="1" x14ac:dyDescent="0.3">
      <c r="A62" s="454" t="s">
        <v>54</v>
      </c>
      <c r="B62" s="455"/>
      <c r="C62" s="455"/>
      <c r="D62" s="455"/>
      <c r="E62" s="455"/>
      <c r="F62" s="455"/>
      <c r="G62" s="455"/>
      <c r="H62" s="455"/>
      <c r="I62" s="455"/>
      <c r="J62" s="455"/>
      <c r="K62" s="455"/>
      <c r="L62" s="455"/>
      <c r="M62" s="455"/>
      <c r="N62" s="455"/>
      <c r="O62" s="455"/>
      <c r="P62" s="455"/>
      <c r="Q62" s="456"/>
      <c r="R62" s="149"/>
      <c r="S62" s="150"/>
    </row>
    <row r="63" spans="1:20" ht="13.5" thickBot="1" x14ac:dyDescent="0.3">
      <c r="A63" s="454" t="s">
        <v>55</v>
      </c>
      <c r="B63" s="455"/>
      <c r="C63" s="455"/>
      <c r="D63" s="455"/>
      <c r="E63" s="455"/>
      <c r="F63" s="455"/>
      <c r="G63" s="455"/>
      <c r="H63" s="455"/>
      <c r="I63" s="455"/>
      <c r="J63" s="455"/>
      <c r="K63" s="455"/>
      <c r="L63" s="455"/>
      <c r="M63" s="455"/>
      <c r="N63" s="455"/>
      <c r="O63" s="455"/>
      <c r="P63" s="455"/>
      <c r="Q63" s="456"/>
      <c r="R63" s="149"/>
      <c r="S63" s="150"/>
    </row>
    <row r="64" spans="1:20" ht="13.5" customHeight="1" thickBot="1" x14ac:dyDescent="0.3">
      <c r="A64" s="208" t="s">
        <v>53</v>
      </c>
      <c r="B64" s="433" t="s">
        <v>410</v>
      </c>
      <c r="C64" s="465" t="s">
        <v>511</v>
      </c>
      <c r="D64" s="435" t="s">
        <v>326</v>
      </c>
      <c r="E64" s="435" t="s">
        <v>325</v>
      </c>
      <c r="F64" s="435" t="s">
        <v>321</v>
      </c>
      <c r="G64" s="442">
        <f>SUM(H64:K64)</f>
        <v>130000</v>
      </c>
      <c r="H64" s="442">
        <v>20000</v>
      </c>
      <c r="I64" s="442">
        <v>20000</v>
      </c>
      <c r="J64" s="442">
        <v>40000</v>
      </c>
      <c r="K64" s="442">
        <v>50000</v>
      </c>
      <c r="L64" s="442" t="str">
        <f>TEXT(G64,$G$5) &amp; $G$4 &amp; "2019 - " &amp; TEXT(H64,$G$5) &amp; $G$4 &amp; "2020 - " &amp; TEXT(I64,$G$5)  &amp; $G$4 &amp; "2021 - " &amp; TEXT(J64,$G$5)  &amp; $G$4 &amp; "2022 - " &amp; TEXT(K64,$G$5)</f>
        <v>130 000,0
2019 - 20 000,0
2020 - 20 000,0
2021 - 40 000,0
2022 - 50 000,0</v>
      </c>
      <c r="M64" s="118" t="s">
        <v>541</v>
      </c>
      <c r="N64" s="219">
        <f>H64</f>
        <v>20000</v>
      </c>
      <c r="O64" s="219">
        <f>I64</f>
        <v>20000</v>
      </c>
      <c r="P64" s="265">
        <f>J64</f>
        <v>40000</v>
      </c>
      <c r="Q64" s="219">
        <f>K64</f>
        <v>50000</v>
      </c>
      <c r="R64" s="468">
        <v>2</v>
      </c>
      <c r="S64" s="448" t="s">
        <v>558</v>
      </c>
    </row>
    <row r="65" spans="1:19" ht="39" thickBot="1" x14ac:dyDescent="0.3">
      <c r="A65" s="209"/>
      <c r="B65" s="434"/>
      <c r="C65" s="457"/>
      <c r="D65" s="436"/>
      <c r="E65" s="436"/>
      <c r="F65" s="436"/>
      <c r="G65" s="440"/>
      <c r="H65" s="440"/>
      <c r="I65" s="440"/>
      <c r="J65" s="440"/>
      <c r="K65" s="440"/>
      <c r="L65" s="440"/>
      <c r="M65" s="151" t="s">
        <v>270</v>
      </c>
      <c r="N65" s="205">
        <v>133</v>
      </c>
      <c r="O65" s="205">
        <v>133</v>
      </c>
      <c r="P65" s="266">
        <v>266</v>
      </c>
      <c r="Q65" s="205">
        <v>442</v>
      </c>
      <c r="R65" s="466"/>
      <c r="S65" s="449"/>
    </row>
    <row r="66" spans="1:19" ht="66.75" customHeight="1" thickBot="1" x14ac:dyDescent="0.3">
      <c r="A66" s="209"/>
      <c r="B66" s="434"/>
      <c r="C66" s="457"/>
      <c r="D66" s="436"/>
      <c r="E66" s="436"/>
      <c r="F66" s="436"/>
      <c r="G66" s="440"/>
      <c r="H66" s="440"/>
      <c r="I66" s="440"/>
      <c r="J66" s="440"/>
      <c r="K66" s="440"/>
      <c r="L66" s="440"/>
      <c r="M66" s="151" t="s">
        <v>557</v>
      </c>
      <c r="N66" s="207">
        <f>N64/N65</f>
        <v>150.37593984962405</v>
      </c>
      <c r="O66" s="207">
        <f>O64/O65</f>
        <v>150.37593984962405</v>
      </c>
      <c r="P66" s="267">
        <f>P64/P65</f>
        <v>150.37593984962405</v>
      </c>
      <c r="Q66" s="207">
        <f>Q64/Q65</f>
        <v>113.12217194570135</v>
      </c>
      <c r="R66" s="466"/>
      <c r="S66" s="449"/>
    </row>
    <row r="67" spans="1:19" ht="66" customHeight="1" thickBot="1" x14ac:dyDescent="0.3">
      <c r="A67" s="221"/>
      <c r="B67" s="447"/>
      <c r="C67" s="494"/>
      <c r="D67" s="437"/>
      <c r="E67" s="437"/>
      <c r="F67" s="437"/>
      <c r="G67" s="451"/>
      <c r="H67" s="451"/>
      <c r="I67" s="451"/>
      <c r="J67" s="451"/>
      <c r="K67" s="451"/>
      <c r="L67" s="451"/>
      <c r="M67" s="223" t="s">
        <v>4</v>
      </c>
      <c r="N67" s="222">
        <v>100</v>
      </c>
      <c r="O67" s="222">
        <v>100</v>
      </c>
      <c r="P67" s="270">
        <v>100</v>
      </c>
      <c r="Q67" s="222">
        <v>100</v>
      </c>
      <c r="R67" s="475"/>
      <c r="S67" s="450"/>
    </row>
    <row r="68" spans="1:19" ht="14.25" thickTop="1" thickBot="1" x14ac:dyDescent="0.3">
      <c r="A68" s="495" t="s">
        <v>57</v>
      </c>
      <c r="B68" s="496"/>
      <c r="C68" s="496"/>
      <c r="D68" s="496"/>
      <c r="E68" s="496"/>
      <c r="F68" s="496"/>
      <c r="G68" s="496"/>
      <c r="H68" s="496"/>
      <c r="I68" s="496"/>
      <c r="J68" s="496"/>
      <c r="K68" s="496"/>
      <c r="L68" s="496"/>
      <c r="M68" s="496"/>
      <c r="N68" s="496"/>
      <c r="O68" s="496"/>
      <c r="P68" s="496"/>
      <c r="Q68" s="497"/>
      <c r="R68" s="149"/>
      <c r="S68" s="196"/>
    </row>
    <row r="69" spans="1:19" ht="13.5" thickBot="1" x14ac:dyDescent="0.3">
      <c r="A69" s="502" t="s">
        <v>58</v>
      </c>
      <c r="B69" s="503"/>
      <c r="C69" s="503"/>
      <c r="D69" s="503"/>
      <c r="E69" s="503"/>
      <c r="F69" s="503"/>
      <c r="G69" s="503"/>
      <c r="H69" s="503"/>
      <c r="I69" s="503"/>
      <c r="J69" s="503"/>
      <c r="K69" s="503"/>
      <c r="L69" s="503"/>
      <c r="M69" s="503"/>
      <c r="N69" s="503"/>
      <c r="O69" s="503"/>
      <c r="P69" s="503"/>
      <c r="Q69" s="504"/>
      <c r="R69" s="149"/>
      <c r="S69" s="150"/>
    </row>
    <row r="70" spans="1:19" ht="13.5" customHeight="1" thickBot="1" x14ac:dyDescent="0.3">
      <c r="A70" s="166" t="s">
        <v>56</v>
      </c>
      <c r="B70" s="515" t="s">
        <v>411</v>
      </c>
      <c r="C70" s="469" t="s">
        <v>524</v>
      </c>
      <c r="D70" s="541" t="s">
        <v>319</v>
      </c>
      <c r="E70" s="541" t="s">
        <v>320</v>
      </c>
      <c r="F70" s="541" t="s">
        <v>321</v>
      </c>
      <c r="G70" s="473">
        <f>SUM(H70:K70)</f>
        <v>100000</v>
      </c>
      <c r="H70" s="473">
        <v>15000</v>
      </c>
      <c r="I70" s="473">
        <v>15000</v>
      </c>
      <c r="J70" s="473">
        <v>30000</v>
      </c>
      <c r="K70" s="473">
        <v>40000</v>
      </c>
      <c r="L70" s="473" t="str">
        <f>TEXT(G70,$G$5) &amp; $G$4 &amp; "2019 - " &amp; TEXT(H70,$G$5) &amp; $G$4 &amp; "2020 - " &amp; TEXT(I70,$G$5)  &amp; $G$4 &amp; "2021 - " &amp; TEXT(J70,$G$5)  &amp; $G$4 &amp; "2022 - " &amp; TEXT(K70,$G$5)</f>
        <v>100 000,0
2019 - 15 000,0
2020 - 15 000,0
2021 - 30 000,0
2022 - 40 000,0</v>
      </c>
      <c r="M70" s="167" t="s">
        <v>541</v>
      </c>
      <c r="N70" s="219">
        <f>H70</f>
        <v>15000</v>
      </c>
      <c r="O70" s="219">
        <f>I70</f>
        <v>15000</v>
      </c>
      <c r="P70" s="265">
        <f>J70</f>
        <v>30000</v>
      </c>
      <c r="Q70" s="219">
        <f>K70</f>
        <v>40000</v>
      </c>
      <c r="R70" s="540">
        <v>1</v>
      </c>
      <c r="S70" s="514" t="s">
        <v>652</v>
      </c>
    </row>
    <row r="71" spans="1:19" ht="39" thickBot="1" x14ac:dyDescent="0.3">
      <c r="A71" s="128"/>
      <c r="B71" s="434"/>
      <c r="C71" s="457"/>
      <c r="D71" s="436"/>
      <c r="E71" s="436"/>
      <c r="F71" s="436"/>
      <c r="G71" s="440"/>
      <c r="H71" s="440"/>
      <c r="I71" s="440"/>
      <c r="J71" s="440"/>
      <c r="K71" s="440"/>
      <c r="L71" s="440"/>
      <c r="M71" s="151" t="s">
        <v>235</v>
      </c>
      <c r="N71" s="123">
        <v>3</v>
      </c>
      <c r="O71" s="123">
        <v>3</v>
      </c>
      <c r="P71" s="266">
        <v>6</v>
      </c>
      <c r="Q71" s="123">
        <v>7</v>
      </c>
      <c r="R71" s="466"/>
      <c r="S71" s="449"/>
    </row>
    <row r="72" spans="1:19" ht="30" customHeight="1" thickBot="1" x14ac:dyDescent="0.3">
      <c r="A72" s="128"/>
      <c r="B72" s="434"/>
      <c r="C72" s="457"/>
      <c r="D72" s="436"/>
      <c r="E72" s="436"/>
      <c r="F72" s="436"/>
      <c r="G72" s="440"/>
      <c r="H72" s="440"/>
      <c r="I72" s="440"/>
      <c r="J72" s="440"/>
      <c r="K72" s="440"/>
      <c r="L72" s="440"/>
      <c r="M72" s="117" t="s">
        <v>433</v>
      </c>
      <c r="N72" s="162" t="s">
        <v>444</v>
      </c>
      <c r="O72" s="162" t="s">
        <v>445</v>
      </c>
      <c r="P72" s="272" t="s">
        <v>446</v>
      </c>
      <c r="Q72" s="162" t="s">
        <v>447</v>
      </c>
      <c r="R72" s="466"/>
      <c r="S72" s="449"/>
    </row>
    <row r="73" spans="1:19" ht="79.5" customHeight="1" thickBot="1" x14ac:dyDescent="0.3">
      <c r="A73" s="128"/>
      <c r="B73" s="434"/>
      <c r="C73" s="457"/>
      <c r="D73" s="436"/>
      <c r="E73" s="436"/>
      <c r="F73" s="436"/>
      <c r="G73" s="440"/>
      <c r="H73" s="440"/>
      <c r="I73" s="440"/>
      <c r="J73" s="440"/>
      <c r="K73" s="440"/>
      <c r="L73" s="440"/>
      <c r="M73" s="151" t="s">
        <v>559</v>
      </c>
      <c r="N73" s="131">
        <f>N70/N71</f>
        <v>5000</v>
      </c>
      <c r="O73" s="131">
        <f>O70/O71</f>
        <v>5000</v>
      </c>
      <c r="P73" s="267">
        <f>P70/P71</f>
        <v>5000</v>
      </c>
      <c r="Q73" s="131">
        <f>Q70/Q71</f>
        <v>5714.2857142857147</v>
      </c>
      <c r="R73" s="466"/>
      <c r="S73" s="449"/>
    </row>
    <row r="74" spans="1:19" ht="243" customHeight="1" thickBot="1" x14ac:dyDescent="0.3">
      <c r="A74" s="129"/>
      <c r="B74" s="439"/>
      <c r="C74" s="458"/>
      <c r="D74" s="438"/>
      <c r="E74" s="438"/>
      <c r="F74" s="438"/>
      <c r="G74" s="441"/>
      <c r="H74" s="441"/>
      <c r="I74" s="441"/>
      <c r="J74" s="441"/>
      <c r="K74" s="441"/>
      <c r="L74" s="441"/>
      <c r="M74" s="151" t="s">
        <v>547</v>
      </c>
      <c r="N74" s="131">
        <v>1</v>
      </c>
      <c r="O74" s="131">
        <f>O72/N72</f>
        <v>1.2666666666666666</v>
      </c>
      <c r="P74" s="267">
        <f>P72/O72</f>
        <v>1.2105263157894737</v>
      </c>
      <c r="Q74" s="131">
        <f>Q72/P72</f>
        <v>1.0869565217391304</v>
      </c>
      <c r="R74" s="467"/>
      <c r="S74" s="474"/>
    </row>
    <row r="75" spans="1:19" ht="13.5" thickBot="1" x14ac:dyDescent="0.3">
      <c r="A75" s="454" t="s">
        <v>60</v>
      </c>
      <c r="B75" s="455"/>
      <c r="C75" s="455"/>
      <c r="D75" s="455"/>
      <c r="E75" s="455"/>
      <c r="F75" s="455"/>
      <c r="G75" s="455"/>
      <c r="H75" s="455"/>
      <c r="I75" s="455"/>
      <c r="J75" s="455"/>
      <c r="K75" s="455"/>
      <c r="L75" s="455"/>
      <c r="M75" s="455"/>
      <c r="N75" s="455"/>
      <c r="O75" s="455"/>
      <c r="P75" s="455"/>
      <c r="Q75" s="456"/>
      <c r="R75" s="149"/>
      <c r="S75" s="150"/>
    </row>
    <row r="76" spans="1:19" ht="13.5" thickBot="1" x14ac:dyDescent="0.3">
      <c r="A76" s="454" t="s">
        <v>61</v>
      </c>
      <c r="B76" s="455"/>
      <c r="C76" s="455"/>
      <c r="D76" s="455"/>
      <c r="E76" s="455"/>
      <c r="F76" s="455"/>
      <c r="G76" s="455"/>
      <c r="H76" s="455"/>
      <c r="I76" s="455"/>
      <c r="J76" s="455"/>
      <c r="K76" s="455"/>
      <c r="L76" s="455"/>
      <c r="M76" s="455"/>
      <c r="N76" s="455"/>
      <c r="O76" s="455"/>
      <c r="P76" s="455"/>
      <c r="Q76" s="456"/>
      <c r="R76" s="168"/>
      <c r="S76" s="169"/>
    </row>
    <row r="77" spans="1:19" ht="13.5" customHeight="1" thickBot="1" x14ac:dyDescent="0.3">
      <c r="A77" s="125" t="s">
        <v>59</v>
      </c>
      <c r="B77" s="434" t="s">
        <v>405</v>
      </c>
      <c r="C77" s="445" t="s">
        <v>512</v>
      </c>
      <c r="D77" s="436" t="s">
        <v>326</v>
      </c>
      <c r="E77" s="436" t="s">
        <v>325</v>
      </c>
      <c r="F77" s="436" t="s">
        <v>321</v>
      </c>
      <c r="G77" s="440">
        <f>SUM(H77:K77)</f>
        <v>400000</v>
      </c>
      <c r="H77" s="440">
        <v>80000</v>
      </c>
      <c r="I77" s="440">
        <v>60000</v>
      </c>
      <c r="J77" s="440">
        <v>100000</v>
      </c>
      <c r="K77" s="440">
        <v>160000</v>
      </c>
      <c r="L77" s="440" t="str">
        <f>TEXT(G77,$G$5) &amp; $G$4 &amp; "2019 - " &amp; TEXT(H77,$G$5) &amp; $G$4 &amp; "2020 - " &amp; TEXT(I77,$G$5)  &amp; $G$4 &amp; "2021 - " &amp; TEXT(J77,$G$5)  &amp; $G$4 &amp; "2022 - " &amp; TEXT(K77,$G$5)</f>
        <v>400 000,0
2019 - 80 000,0
2020 - 60 000,0
2021 - 100 000,0
2022 - 160 000,0</v>
      </c>
      <c r="M77" s="151" t="s">
        <v>541</v>
      </c>
      <c r="N77" s="219">
        <f>H77</f>
        <v>80000</v>
      </c>
      <c r="O77" s="219">
        <f>I77</f>
        <v>60000</v>
      </c>
      <c r="P77" s="265">
        <f>J77</f>
        <v>100000</v>
      </c>
      <c r="Q77" s="219">
        <f>K77</f>
        <v>160000</v>
      </c>
      <c r="R77" s="466">
        <v>4</v>
      </c>
      <c r="S77" s="448" t="s">
        <v>561</v>
      </c>
    </row>
    <row r="78" spans="1:19" ht="39" thickBot="1" x14ac:dyDescent="0.3">
      <c r="A78" s="125"/>
      <c r="B78" s="434"/>
      <c r="C78" s="445"/>
      <c r="D78" s="436"/>
      <c r="E78" s="436"/>
      <c r="F78" s="436"/>
      <c r="G78" s="440"/>
      <c r="H78" s="440"/>
      <c r="I78" s="440"/>
      <c r="J78" s="440"/>
      <c r="K78" s="440"/>
      <c r="L78" s="440"/>
      <c r="M78" s="151" t="s">
        <v>269</v>
      </c>
      <c r="N78" s="123">
        <v>1140</v>
      </c>
      <c r="O78" s="123">
        <v>855</v>
      </c>
      <c r="P78" s="266">
        <v>1400</v>
      </c>
      <c r="Q78" s="123">
        <v>2285</v>
      </c>
      <c r="R78" s="466"/>
      <c r="S78" s="449"/>
    </row>
    <row r="79" spans="1:19" ht="68.25" customHeight="1" thickBot="1" x14ac:dyDescent="0.3">
      <c r="A79" s="125"/>
      <c r="B79" s="434"/>
      <c r="C79" s="445"/>
      <c r="D79" s="436"/>
      <c r="E79" s="436"/>
      <c r="F79" s="436"/>
      <c r="G79" s="440"/>
      <c r="H79" s="440"/>
      <c r="I79" s="440"/>
      <c r="J79" s="440"/>
      <c r="K79" s="440"/>
      <c r="L79" s="440"/>
      <c r="M79" s="151" t="s">
        <v>560</v>
      </c>
      <c r="N79" s="131">
        <f>N77/N78</f>
        <v>70.175438596491233</v>
      </c>
      <c r="O79" s="131">
        <f>O77/O78</f>
        <v>70.175438596491233</v>
      </c>
      <c r="P79" s="267">
        <f>P77/P78</f>
        <v>71.428571428571431</v>
      </c>
      <c r="Q79" s="131">
        <f>Q77/Q78</f>
        <v>70.021881838074393</v>
      </c>
      <c r="R79" s="466"/>
      <c r="S79" s="449"/>
    </row>
    <row r="80" spans="1:19" ht="132.75" customHeight="1" thickBot="1" x14ac:dyDescent="0.3">
      <c r="A80" s="125"/>
      <c r="B80" s="434"/>
      <c r="C80" s="446"/>
      <c r="D80" s="438"/>
      <c r="E80" s="438"/>
      <c r="F80" s="438"/>
      <c r="G80" s="441"/>
      <c r="H80" s="441"/>
      <c r="I80" s="441"/>
      <c r="J80" s="441"/>
      <c r="K80" s="441"/>
      <c r="L80" s="441"/>
      <c r="M80" s="151" t="s">
        <v>3</v>
      </c>
      <c r="N80" s="131">
        <v>100</v>
      </c>
      <c r="O80" s="131">
        <v>100</v>
      </c>
      <c r="P80" s="267">
        <v>100</v>
      </c>
      <c r="Q80" s="131">
        <v>100</v>
      </c>
      <c r="R80" s="467"/>
      <c r="S80" s="474"/>
    </row>
    <row r="81" spans="1:20" ht="13.5" customHeight="1" thickBot="1" x14ac:dyDescent="0.3">
      <c r="A81" s="125"/>
      <c r="B81" s="128"/>
      <c r="C81" s="444" t="s">
        <v>412</v>
      </c>
      <c r="D81" s="435" t="s">
        <v>326</v>
      </c>
      <c r="E81" s="435" t="s">
        <v>325</v>
      </c>
      <c r="F81" s="435" t="s">
        <v>321</v>
      </c>
      <c r="G81" s="442">
        <f>SUM(H81:K81)</f>
        <v>81000</v>
      </c>
      <c r="H81" s="442">
        <v>16000</v>
      </c>
      <c r="I81" s="442">
        <v>19000</v>
      </c>
      <c r="J81" s="442">
        <v>22000</v>
      </c>
      <c r="K81" s="442">
        <v>24000</v>
      </c>
      <c r="L81" s="442" t="str">
        <f>TEXT(G81,$G$5) &amp; $G$4 &amp; "2019 - " &amp; TEXT(H81,$G$5) &amp; $G$4 &amp; "2020 - " &amp; TEXT(I81,$G$5)  &amp; $G$4 &amp; "2021 - " &amp; TEXT(J81,$G$5)  &amp; $G$4 &amp; "2022 - " &amp; TEXT(K81,$G$5)</f>
        <v>81 000,0
2019 - 16 000,0
2020 - 19 000,0
2021 - 22 000,0
2022 - 24 000,0</v>
      </c>
      <c r="M81" s="151" t="s">
        <v>541</v>
      </c>
      <c r="N81" s="219">
        <f>H81</f>
        <v>16000</v>
      </c>
      <c r="O81" s="219">
        <f>I81</f>
        <v>19000</v>
      </c>
      <c r="P81" s="265">
        <f>J81</f>
        <v>22000</v>
      </c>
      <c r="Q81" s="219">
        <f>K81</f>
        <v>24000</v>
      </c>
      <c r="R81" s="468">
        <v>4</v>
      </c>
      <c r="S81" s="448" t="s">
        <v>563</v>
      </c>
    </row>
    <row r="82" spans="1:20" ht="39" thickBot="1" x14ac:dyDescent="0.3">
      <c r="A82" s="125"/>
      <c r="B82" s="128"/>
      <c r="C82" s="445"/>
      <c r="D82" s="436"/>
      <c r="E82" s="436"/>
      <c r="F82" s="436"/>
      <c r="G82" s="440"/>
      <c r="H82" s="440"/>
      <c r="I82" s="440"/>
      <c r="J82" s="440"/>
      <c r="K82" s="440"/>
      <c r="L82" s="440"/>
      <c r="M82" s="151" t="s">
        <v>423</v>
      </c>
      <c r="N82" s="123">
        <v>1980</v>
      </c>
      <c r="O82" s="123">
        <v>2435</v>
      </c>
      <c r="P82" s="266">
        <v>2402</v>
      </c>
      <c r="Q82" s="123">
        <v>2461</v>
      </c>
      <c r="R82" s="466"/>
      <c r="S82" s="449"/>
    </row>
    <row r="83" spans="1:20" ht="67.5" customHeight="1" thickBot="1" x14ac:dyDescent="0.3">
      <c r="A83" s="125"/>
      <c r="B83" s="128"/>
      <c r="C83" s="445"/>
      <c r="D83" s="436"/>
      <c r="E83" s="436"/>
      <c r="F83" s="436"/>
      <c r="G83" s="440"/>
      <c r="H83" s="440"/>
      <c r="I83" s="440"/>
      <c r="J83" s="440"/>
      <c r="K83" s="440"/>
      <c r="L83" s="440"/>
      <c r="M83" s="151" t="s">
        <v>562</v>
      </c>
      <c r="N83" s="131">
        <f>N81/N82</f>
        <v>8.0808080808080813</v>
      </c>
      <c r="O83" s="131">
        <f>O81/O82</f>
        <v>7.8028747433264884</v>
      </c>
      <c r="P83" s="267">
        <f>P81/P82</f>
        <v>9.1590341382181517</v>
      </c>
      <c r="Q83" s="131">
        <f>Q81/Q82</f>
        <v>9.7521332791548154</v>
      </c>
      <c r="R83" s="466"/>
      <c r="S83" s="449"/>
    </row>
    <row r="84" spans="1:20" ht="69.75" customHeight="1" thickBot="1" x14ac:dyDescent="0.3">
      <c r="A84" s="126"/>
      <c r="B84" s="129"/>
      <c r="C84" s="446"/>
      <c r="D84" s="438"/>
      <c r="E84" s="438"/>
      <c r="F84" s="438"/>
      <c r="G84" s="441"/>
      <c r="H84" s="441"/>
      <c r="I84" s="441"/>
      <c r="J84" s="441"/>
      <c r="K84" s="441"/>
      <c r="L84" s="441"/>
      <c r="M84" s="151" t="s">
        <v>424</v>
      </c>
      <c r="N84" s="131">
        <v>100</v>
      </c>
      <c r="O84" s="131">
        <v>100</v>
      </c>
      <c r="P84" s="267">
        <v>100</v>
      </c>
      <c r="Q84" s="131">
        <v>100</v>
      </c>
      <c r="R84" s="467"/>
      <c r="S84" s="474"/>
    </row>
    <row r="85" spans="1:20" ht="13.5" thickBot="1" x14ac:dyDescent="0.3">
      <c r="A85" s="454" t="s">
        <v>62</v>
      </c>
      <c r="B85" s="455"/>
      <c r="C85" s="455"/>
      <c r="D85" s="455"/>
      <c r="E85" s="455"/>
      <c r="F85" s="455"/>
      <c r="G85" s="455"/>
      <c r="H85" s="455"/>
      <c r="I85" s="455"/>
      <c r="J85" s="455"/>
      <c r="K85" s="455"/>
      <c r="L85" s="455"/>
      <c r="M85" s="455"/>
      <c r="N85" s="455"/>
      <c r="O85" s="455"/>
      <c r="P85" s="455"/>
      <c r="Q85" s="456"/>
      <c r="R85" s="149"/>
      <c r="S85" s="150"/>
    </row>
    <row r="86" spans="1:20" ht="13.5" customHeight="1" thickBot="1" x14ac:dyDescent="0.3">
      <c r="A86" s="124" t="s">
        <v>413</v>
      </c>
      <c r="B86" s="433" t="s">
        <v>414</v>
      </c>
      <c r="C86" s="465" t="s">
        <v>513</v>
      </c>
      <c r="D86" s="435" t="s">
        <v>326</v>
      </c>
      <c r="E86" s="435" t="s">
        <v>325</v>
      </c>
      <c r="F86" s="435" t="s">
        <v>321</v>
      </c>
      <c r="G86" s="442">
        <f>SUM(H86:K86)</f>
        <v>100000</v>
      </c>
      <c r="H86" s="442">
        <v>15000</v>
      </c>
      <c r="I86" s="442">
        <v>10000</v>
      </c>
      <c r="J86" s="442">
        <v>30000</v>
      </c>
      <c r="K86" s="442">
        <v>45000</v>
      </c>
      <c r="L86" s="442" t="str">
        <f>TEXT(G86,$G$5) &amp; $G$4 &amp; "2019 - " &amp; TEXT(H86,$G$5) &amp; $G$4 &amp; "2020 - " &amp; TEXT(I86,$G$5)  &amp; $G$4 &amp; "2021 - " &amp; TEXT(J86,$G$5)  &amp; $G$4 &amp; "2022 - " &amp; TEXT(K86,$G$5)</f>
        <v>100 000,0
2019 - 15 000,0
2020 - 10 000,0
2021 - 30 000,0
2022 - 45 000,0</v>
      </c>
      <c r="M86" s="118" t="s">
        <v>541</v>
      </c>
      <c r="N86" s="219">
        <f>H86</f>
        <v>15000</v>
      </c>
      <c r="O86" s="219">
        <f>I86</f>
        <v>10000</v>
      </c>
      <c r="P86" s="265">
        <f>J86</f>
        <v>30000</v>
      </c>
      <c r="Q86" s="219">
        <f>K86</f>
        <v>45000</v>
      </c>
      <c r="R86" s="468">
        <v>2</v>
      </c>
      <c r="S86" s="448" t="s">
        <v>565</v>
      </c>
    </row>
    <row r="87" spans="1:20" ht="39" thickBot="1" x14ac:dyDescent="0.3">
      <c r="A87" s="125"/>
      <c r="B87" s="434"/>
      <c r="C87" s="457"/>
      <c r="D87" s="436"/>
      <c r="E87" s="436"/>
      <c r="F87" s="436"/>
      <c r="G87" s="440"/>
      <c r="H87" s="440"/>
      <c r="I87" s="440"/>
      <c r="J87" s="440"/>
      <c r="K87" s="440"/>
      <c r="L87" s="440"/>
      <c r="M87" s="151" t="s">
        <v>267</v>
      </c>
      <c r="N87" s="123">
        <v>135</v>
      </c>
      <c r="O87" s="123">
        <v>90</v>
      </c>
      <c r="P87" s="266">
        <v>270</v>
      </c>
      <c r="Q87" s="123">
        <v>405</v>
      </c>
      <c r="R87" s="466"/>
      <c r="S87" s="449"/>
    </row>
    <row r="88" spans="1:20" ht="66.75" customHeight="1" thickBot="1" x14ac:dyDescent="0.3">
      <c r="A88" s="125"/>
      <c r="B88" s="434"/>
      <c r="C88" s="457"/>
      <c r="D88" s="436"/>
      <c r="E88" s="436"/>
      <c r="F88" s="436"/>
      <c r="G88" s="440"/>
      <c r="H88" s="440"/>
      <c r="I88" s="440"/>
      <c r="J88" s="440"/>
      <c r="K88" s="440"/>
      <c r="L88" s="440"/>
      <c r="M88" s="151" t="s">
        <v>564</v>
      </c>
      <c r="N88" s="131">
        <f>N86/N87</f>
        <v>111.11111111111111</v>
      </c>
      <c r="O88" s="131">
        <f>O86/O87</f>
        <v>111.11111111111111</v>
      </c>
      <c r="P88" s="267">
        <f>P86/P87</f>
        <v>111.11111111111111</v>
      </c>
      <c r="Q88" s="131">
        <f>Q86/Q87</f>
        <v>111.11111111111111</v>
      </c>
      <c r="R88" s="466"/>
      <c r="S88" s="449"/>
    </row>
    <row r="89" spans="1:20" ht="90.75" customHeight="1" thickBot="1" x14ac:dyDescent="0.3">
      <c r="A89" s="125"/>
      <c r="B89" s="434"/>
      <c r="C89" s="458"/>
      <c r="D89" s="438"/>
      <c r="E89" s="438"/>
      <c r="F89" s="438"/>
      <c r="G89" s="441"/>
      <c r="H89" s="441"/>
      <c r="I89" s="441"/>
      <c r="J89" s="441"/>
      <c r="K89" s="441"/>
      <c r="L89" s="441"/>
      <c r="M89" s="151" t="s">
        <v>0</v>
      </c>
      <c r="N89" s="131">
        <v>100</v>
      </c>
      <c r="O89" s="131">
        <v>100</v>
      </c>
      <c r="P89" s="267">
        <v>100</v>
      </c>
      <c r="Q89" s="131">
        <v>100</v>
      </c>
      <c r="R89" s="467"/>
      <c r="S89" s="474"/>
    </row>
    <row r="90" spans="1:20" ht="13.5" customHeight="1" thickBot="1" x14ac:dyDescent="0.3">
      <c r="A90" s="125"/>
      <c r="B90" s="128"/>
      <c r="C90" s="444" t="s">
        <v>538</v>
      </c>
      <c r="D90" s="435" t="s">
        <v>326</v>
      </c>
      <c r="E90" s="435" t="s">
        <v>419</v>
      </c>
      <c r="F90" s="435" t="s">
        <v>321</v>
      </c>
      <c r="G90" s="442">
        <f>SUM(H90:K90)</f>
        <v>203742</v>
      </c>
      <c r="H90" s="442">
        <v>26028</v>
      </c>
      <c r="I90" s="442">
        <v>57474</v>
      </c>
      <c r="J90" s="442">
        <v>60084</v>
      </c>
      <c r="K90" s="442">
        <v>60156</v>
      </c>
      <c r="L90" s="442" t="str">
        <f>TEXT(G90,$G$5) &amp; $G$4 &amp; "2019 - " &amp; TEXT(H90,$G$5) &amp; $G$4 &amp; "2020 - " &amp; TEXT(I90,$G$5)  &amp; $G$4 &amp; "2021 - " &amp; TEXT(J90,$G$5)  &amp; $G$4 &amp; "2022 - " &amp; TEXT(K90,$G$5)</f>
        <v>203 742,0
2019 - 26 028,0
2020 - 57 474,0
2021 - 60 084,0
2022 - 60 156,0</v>
      </c>
      <c r="M90" s="118" t="s">
        <v>541</v>
      </c>
      <c r="N90" s="219">
        <f>H90</f>
        <v>26028</v>
      </c>
      <c r="O90" s="219">
        <f>I90</f>
        <v>57474</v>
      </c>
      <c r="P90" s="265">
        <f>J90</f>
        <v>60084</v>
      </c>
      <c r="Q90" s="219">
        <f>K90</f>
        <v>60156</v>
      </c>
      <c r="R90" s="468">
        <v>4</v>
      </c>
      <c r="S90" s="448" t="s">
        <v>567</v>
      </c>
    </row>
    <row r="91" spans="1:20" ht="39" thickBot="1" x14ac:dyDescent="0.3">
      <c r="A91" s="125"/>
      <c r="B91" s="128"/>
      <c r="C91" s="445"/>
      <c r="D91" s="436"/>
      <c r="E91" s="436"/>
      <c r="F91" s="436"/>
      <c r="G91" s="440"/>
      <c r="H91" s="440"/>
      <c r="I91" s="440"/>
      <c r="J91" s="440"/>
      <c r="K91" s="440"/>
      <c r="L91" s="440"/>
      <c r="M91" s="151" t="s">
        <v>273</v>
      </c>
      <c r="N91" s="178">
        <v>2201</v>
      </c>
      <c r="O91" s="178">
        <v>1603</v>
      </c>
      <c r="P91" s="266">
        <v>5601</v>
      </c>
      <c r="Q91" s="178">
        <v>10400</v>
      </c>
      <c r="R91" s="466"/>
      <c r="S91" s="449"/>
    </row>
    <row r="92" spans="1:20" ht="66.75" customHeight="1" thickBot="1" x14ac:dyDescent="0.3">
      <c r="A92" s="125"/>
      <c r="B92" s="128"/>
      <c r="C92" s="445"/>
      <c r="D92" s="436"/>
      <c r="E92" s="436"/>
      <c r="F92" s="436"/>
      <c r="G92" s="440"/>
      <c r="H92" s="440"/>
      <c r="I92" s="440"/>
      <c r="J92" s="440"/>
      <c r="K92" s="440"/>
      <c r="L92" s="440"/>
      <c r="M92" s="151" t="s">
        <v>566</v>
      </c>
      <c r="N92" s="179">
        <f>N90/N91</f>
        <v>11.825533848250796</v>
      </c>
      <c r="O92" s="179">
        <f>O90/O91</f>
        <v>35.854023705552088</v>
      </c>
      <c r="P92" s="267">
        <f>P90/P91</f>
        <v>10.727370112479914</v>
      </c>
      <c r="Q92" s="179">
        <f>Q90/Q91</f>
        <v>5.7842307692307688</v>
      </c>
      <c r="R92" s="466"/>
      <c r="S92" s="449"/>
    </row>
    <row r="93" spans="1:20" ht="90.75" customHeight="1" thickBot="1" x14ac:dyDescent="0.3">
      <c r="A93" s="126"/>
      <c r="B93" s="129"/>
      <c r="C93" s="446"/>
      <c r="D93" s="438"/>
      <c r="E93" s="438"/>
      <c r="F93" s="438"/>
      <c r="G93" s="441"/>
      <c r="H93" s="441"/>
      <c r="I93" s="441"/>
      <c r="J93" s="441"/>
      <c r="K93" s="441"/>
      <c r="L93" s="441"/>
      <c r="M93" s="151" t="s">
        <v>420</v>
      </c>
      <c r="N93" s="179">
        <v>100</v>
      </c>
      <c r="O93" s="179">
        <v>100</v>
      </c>
      <c r="P93" s="267">
        <v>100</v>
      </c>
      <c r="Q93" s="179">
        <v>100</v>
      </c>
      <c r="R93" s="467"/>
      <c r="S93" s="474"/>
    </row>
    <row r="94" spans="1:20" ht="13.5" thickBot="1" x14ac:dyDescent="0.3">
      <c r="A94" s="454" t="s">
        <v>147</v>
      </c>
      <c r="B94" s="455"/>
      <c r="C94" s="455"/>
      <c r="D94" s="455"/>
      <c r="E94" s="455"/>
      <c r="F94" s="455"/>
      <c r="G94" s="455"/>
      <c r="H94" s="455"/>
      <c r="I94" s="455"/>
      <c r="J94" s="455"/>
      <c r="K94" s="455"/>
      <c r="L94" s="455"/>
      <c r="M94" s="455"/>
      <c r="N94" s="455"/>
      <c r="O94" s="455"/>
      <c r="P94" s="455"/>
      <c r="Q94" s="456"/>
      <c r="R94" s="170"/>
      <c r="S94" s="150"/>
    </row>
    <row r="95" spans="1:20" ht="13.5" thickBot="1" x14ac:dyDescent="0.3">
      <c r="A95" s="454" t="s">
        <v>138</v>
      </c>
      <c r="B95" s="455"/>
      <c r="C95" s="455"/>
      <c r="D95" s="455"/>
      <c r="E95" s="455"/>
      <c r="F95" s="455"/>
      <c r="G95" s="455"/>
      <c r="H95" s="455"/>
      <c r="I95" s="455"/>
      <c r="J95" s="455"/>
      <c r="K95" s="455"/>
      <c r="L95" s="455"/>
      <c r="M95" s="455"/>
      <c r="N95" s="455"/>
      <c r="O95" s="455"/>
      <c r="P95" s="455"/>
      <c r="Q95" s="456"/>
      <c r="R95" s="149"/>
      <c r="S95" s="150"/>
    </row>
    <row r="96" spans="1:20" ht="13.5" customHeight="1" thickBot="1" x14ac:dyDescent="0.3">
      <c r="A96" s="208" t="s">
        <v>463</v>
      </c>
      <c r="B96" s="444" t="s">
        <v>464</v>
      </c>
      <c r="C96" s="444" t="s">
        <v>514</v>
      </c>
      <c r="D96" s="435" t="s">
        <v>319</v>
      </c>
      <c r="E96" s="435" t="s">
        <v>320</v>
      </c>
      <c r="F96" s="435" t="s">
        <v>321</v>
      </c>
      <c r="G96" s="442">
        <f>SUM(H96:K96)</f>
        <v>46000</v>
      </c>
      <c r="H96" s="442">
        <v>18000</v>
      </c>
      <c r="I96" s="442">
        <v>10000</v>
      </c>
      <c r="J96" s="442">
        <v>10000</v>
      </c>
      <c r="K96" s="442">
        <v>8000</v>
      </c>
      <c r="L96" s="442" t="str">
        <f>TEXT(G96,$G$5) &amp; $G$4 &amp; "2019 - " &amp; TEXT(H96,$G$5) &amp; $G$4 &amp; "2020 - " &amp; TEXT(I96,$G$5)  &amp; $G$4 &amp; "2021 - " &amp; TEXT(J96,$G$5)  &amp; $G$4 &amp; "2022 - " &amp; TEXT(K96,$G$5)</f>
        <v>46 000,0
2019 - 18 000,0
2020 - 10 000,0
2021 - 10 000,0
2022 - 8 000,0</v>
      </c>
      <c r="M96" s="118" t="s">
        <v>541</v>
      </c>
      <c r="N96" s="219">
        <f>H96</f>
        <v>18000</v>
      </c>
      <c r="O96" s="219">
        <f>I96</f>
        <v>10000</v>
      </c>
      <c r="P96" s="265">
        <f>J96</f>
        <v>10000</v>
      </c>
      <c r="Q96" s="219">
        <f>K96</f>
        <v>8000</v>
      </c>
      <c r="R96" s="468">
        <v>1</v>
      </c>
      <c r="S96" s="448" t="s">
        <v>533</v>
      </c>
      <c r="T96" s="472"/>
    </row>
    <row r="97" spans="1:20" ht="82.5" customHeight="1" thickBot="1" x14ac:dyDescent="0.3">
      <c r="A97" s="209"/>
      <c r="B97" s="445"/>
      <c r="C97" s="445"/>
      <c r="D97" s="436"/>
      <c r="E97" s="436"/>
      <c r="F97" s="436"/>
      <c r="G97" s="440"/>
      <c r="H97" s="440"/>
      <c r="I97" s="440"/>
      <c r="J97" s="440"/>
      <c r="K97" s="440"/>
      <c r="L97" s="440"/>
      <c r="M97" s="151" t="s">
        <v>254</v>
      </c>
      <c r="N97" s="205">
        <v>5</v>
      </c>
      <c r="O97" s="205">
        <v>3</v>
      </c>
      <c r="P97" s="266">
        <v>3</v>
      </c>
      <c r="Q97" s="205">
        <v>2</v>
      </c>
      <c r="R97" s="466"/>
      <c r="S97" s="449"/>
      <c r="T97" s="472"/>
    </row>
    <row r="98" spans="1:20" ht="26.25" thickBot="1" x14ac:dyDescent="0.3">
      <c r="A98" s="209"/>
      <c r="B98" s="445"/>
      <c r="C98" s="445"/>
      <c r="D98" s="436"/>
      <c r="E98" s="436"/>
      <c r="F98" s="436"/>
      <c r="G98" s="440"/>
      <c r="H98" s="440"/>
      <c r="I98" s="440"/>
      <c r="J98" s="440"/>
      <c r="K98" s="440"/>
      <c r="L98" s="440"/>
      <c r="M98" s="117" t="s">
        <v>433</v>
      </c>
      <c r="N98" s="162" t="s">
        <v>448</v>
      </c>
      <c r="O98" s="162" t="s">
        <v>449</v>
      </c>
      <c r="P98" s="272" t="s">
        <v>450</v>
      </c>
      <c r="Q98" s="162" t="s">
        <v>451</v>
      </c>
      <c r="R98" s="466"/>
      <c r="S98" s="449"/>
      <c r="T98" s="472"/>
    </row>
    <row r="99" spans="1:20" ht="93" customHeight="1" thickBot="1" x14ac:dyDescent="0.3">
      <c r="A99" s="209"/>
      <c r="B99" s="445"/>
      <c r="C99" s="445"/>
      <c r="D99" s="436"/>
      <c r="E99" s="436"/>
      <c r="F99" s="436"/>
      <c r="G99" s="440"/>
      <c r="H99" s="440"/>
      <c r="I99" s="440"/>
      <c r="J99" s="440"/>
      <c r="K99" s="440"/>
      <c r="L99" s="440"/>
      <c r="M99" s="151" t="s">
        <v>568</v>
      </c>
      <c r="N99" s="207">
        <f>N96/N97</f>
        <v>3600</v>
      </c>
      <c r="O99" s="207">
        <f>O96/O97</f>
        <v>3333.3333333333335</v>
      </c>
      <c r="P99" s="267">
        <f>P96/P97</f>
        <v>3333.3333333333335</v>
      </c>
      <c r="Q99" s="207">
        <f>Q96/Q97</f>
        <v>4000</v>
      </c>
      <c r="R99" s="466"/>
      <c r="S99" s="449"/>
      <c r="T99" s="472"/>
    </row>
    <row r="100" spans="1:20" ht="103.5" customHeight="1" x14ac:dyDescent="0.25">
      <c r="A100" s="209"/>
      <c r="B100" s="445"/>
      <c r="C100" s="445"/>
      <c r="D100" s="436"/>
      <c r="E100" s="436"/>
      <c r="F100" s="436"/>
      <c r="G100" s="440"/>
      <c r="H100" s="440"/>
      <c r="I100" s="440"/>
      <c r="J100" s="440"/>
      <c r="K100" s="440"/>
      <c r="L100" s="440"/>
      <c r="M100" s="152" t="s">
        <v>547</v>
      </c>
      <c r="N100" s="206">
        <v>1</v>
      </c>
      <c r="O100" s="206">
        <f>O98/N98</f>
        <v>1.2857142857142858</v>
      </c>
      <c r="P100" s="268">
        <f>P98/O98</f>
        <v>1.3333333333333333</v>
      </c>
      <c r="Q100" s="206">
        <f>Q98/P98</f>
        <v>1.25</v>
      </c>
      <c r="R100" s="466"/>
      <c r="S100" s="449"/>
      <c r="T100" s="472"/>
    </row>
    <row r="101" spans="1:20" ht="365.25" customHeight="1" thickBot="1" x14ac:dyDescent="0.3">
      <c r="A101" s="210"/>
      <c r="B101" s="213"/>
      <c r="C101" s="213"/>
      <c r="D101" s="210"/>
      <c r="E101" s="210"/>
      <c r="F101" s="210"/>
      <c r="G101" s="207"/>
      <c r="H101" s="207"/>
      <c r="I101" s="207"/>
      <c r="J101" s="207"/>
      <c r="K101" s="207"/>
      <c r="L101" s="207"/>
      <c r="M101" s="151"/>
      <c r="N101" s="207"/>
      <c r="O101" s="207"/>
      <c r="P101" s="267"/>
      <c r="Q101" s="207"/>
      <c r="R101" s="205"/>
      <c r="S101" s="203" t="s">
        <v>569</v>
      </c>
      <c r="T101" s="92"/>
    </row>
    <row r="102" spans="1:20" ht="267" customHeight="1" x14ac:dyDescent="0.25">
      <c r="A102" s="209"/>
      <c r="B102" s="212"/>
      <c r="C102" s="212"/>
      <c r="D102" s="209"/>
      <c r="E102" s="209"/>
      <c r="F102" s="209"/>
      <c r="G102" s="206"/>
      <c r="H102" s="206"/>
      <c r="I102" s="206"/>
      <c r="J102" s="206"/>
      <c r="K102" s="206"/>
      <c r="L102" s="206"/>
      <c r="M102" s="152"/>
      <c r="N102" s="206"/>
      <c r="O102" s="206"/>
      <c r="P102" s="268"/>
      <c r="Q102" s="206"/>
      <c r="R102" s="204"/>
      <c r="S102" s="202" t="s">
        <v>532</v>
      </c>
      <c r="T102" s="92"/>
    </row>
    <row r="103" spans="1:20" s="192" customFormat="1" ht="252" customHeight="1" thickBot="1" x14ac:dyDescent="0.3">
      <c r="A103" s="182"/>
      <c r="B103" s="185"/>
      <c r="C103" s="213"/>
      <c r="D103" s="210"/>
      <c r="E103" s="210"/>
      <c r="F103" s="210"/>
      <c r="G103" s="207"/>
      <c r="H103" s="207"/>
      <c r="I103" s="207"/>
      <c r="J103" s="207"/>
      <c r="K103" s="207"/>
      <c r="L103" s="207"/>
      <c r="M103" s="151"/>
      <c r="N103" s="207"/>
      <c r="O103" s="207"/>
      <c r="P103" s="267"/>
      <c r="Q103" s="207"/>
      <c r="R103" s="190"/>
      <c r="S103" s="203" t="s">
        <v>570</v>
      </c>
      <c r="T103" s="191"/>
    </row>
    <row r="104" spans="1:20" ht="13.5" customHeight="1" thickBot="1" x14ac:dyDescent="0.3">
      <c r="A104" s="124"/>
      <c r="B104" s="127"/>
      <c r="C104" s="444" t="s">
        <v>465</v>
      </c>
      <c r="D104" s="435" t="s">
        <v>326</v>
      </c>
      <c r="E104" s="435" t="s">
        <v>102</v>
      </c>
      <c r="F104" s="435" t="s">
        <v>321</v>
      </c>
      <c r="G104" s="442">
        <f>SUM(H104:K104)</f>
        <v>36000</v>
      </c>
      <c r="H104" s="442">
        <v>9000</v>
      </c>
      <c r="I104" s="442">
        <v>9000</v>
      </c>
      <c r="J104" s="442">
        <v>9000</v>
      </c>
      <c r="K104" s="442">
        <v>9000</v>
      </c>
      <c r="L104" s="442" t="str">
        <f>TEXT(G104,$G$5) &amp; $G$4 &amp; "2019 - " &amp; TEXT(H104,$G$5) &amp; $G$4 &amp; "2020 - " &amp; TEXT(I104,$G$5)  &amp; $G$4 &amp; "2021 - " &amp; TEXT(J104,$G$5)  &amp; $G$4 &amp; "2022 - " &amp; TEXT(K104,$G$5)</f>
        <v>36 000,0
2019 - 9 000,0
2020 - 9 000,0
2021 - 9 000,0
2022 - 9 000,0</v>
      </c>
      <c r="M104" s="118" t="s">
        <v>541</v>
      </c>
      <c r="N104" s="219">
        <f>H104</f>
        <v>9000</v>
      </c>
      <c r="O104" s="219">
        <f>I104</f>
        <v>9000</v>
      </c>
      <c r="P104" s="265">
        <f>J104</f>
        <v>9000</v>
      </c>
      <c r="Q104" s="219">
        <f>K104</f>
        <v>9000</v>
      </c>
      <c r="R104" s="468">
        <v>1</v>
      </c>
      <c r="S104" s="448" t="s">
        <v>572</v>
      </c>
    </row>
    <row r="105" spans="1:20" ht="26.25" thickBot="1" x14ac:dyDescent="0.3">
      <c r="A105" s="125"/>
      <c r="B105" s="128"/>
      <c r="C105" s="445"/>
      <c r="D105" s="436"/>
      <c r="E105" s="436"/>
      <c r="F105" s="436"/>
      <c r="G105" s="440"/>
      <c r="H105" s="440"/>
      <c r="I105" s="440"/>
      <c r="J105" s="440"/>
      <c r="K105" s="440"/>
      <c r="L105" s="440"/>
      <c r="M105" s="151" t="s">
        <v>259</v>
      </c>
      <c r="N105" s="123">
        <v>1</v>
      </c>
      <c r="O105" s="123">
        <v>1</v>
      </c>
      <c r="P105" s="266">
        <v>1</v>
      </c>
      <c r="Q105" s="123">
        <v>1</v>
      </c>
      <c r="R105" s="466"/>
      <c r="S105" s="449"/>
    </row>
    <row r="106" spans="1:20" ht="26.25" thickBot="1" x14ac:dyDescent="0.3">
      <c r="A106" s="125"/>
      <c r="B106" s="128"/>
      <c r="C106" s="445"/>
      <c r="D106" s="436"/>
      <c r="E106" s="436"/>
      <c r="F106" s="436"/>
      <c r="G106" s="440"/>
      <c r="H106" s="440"/>
      <c r="I106" s="440"/>
      <c r="J106" s="440"/>
      <c r="K106" s="440"/>
      <c r="L106" s="440"/>
      <c r="M106" s="151" t="s">
        <v>461</v>
      </c>
      <c r="N106" s="123">
        <v>10</v>
      </c>
      <c r="O106" s="123">
        <v>10</v>
      </c>
      <c r="P106" s="266">
        <v>10</v>
      </c>
      <c r="Q106" s="123">
        <v>10</v>
      </c>
      <c r="R106" s="466"/>
      <c r="S106" s="449"/>
    </row>
    <row r="107" spans="1:20" ht="54" customHeight="1" thickBot="1" x14ac:dyDescent="0.3">
      <c r="A107" s="125"/>
      <c r="B107" s="128"/>
      <c r="C107" s="445"/>
      <c r="D107" s="436"/>
      <c r="E107" s="436"/>
      <c r="F107" s="436"/>
      <c r="G107" s="440"/>
      <c r="H107" s="440"/>
      <c r="I107" s="440"/>
      <c r="J107" s="440"/>
      <c r="K107" s="440"/>
      <c r="L107" s="440"/>
      <c r="M107" s="151" t="s">
        <v>571</v>
      </c>
      <c r="N107" s="131">
        <v>3000</v>
      </c>
      <c r="O107" s="131">
        <v>3000</v>
      </c>
      <c r="P107" s="267">
        <v>3000</v>
      </c>
      <c r="Q107" s="131">
        <v>3000</v>
      </c>
      <c r="R107" s="466"/>
      <c r="S107" s="449"/>
    </row>
    <row r="108" spans="1:20" ht="55.5" customHeight="1" thickBot="1" x14ac:dyDescent="0.3">
      <c r="A108" s="125"/>
      <c r="B108" s="128"/>
      <c r="C108" s="445"/>
      <c r="D108" s="436"/>
      <c r="E108" s="436"/>
      <c r="F108" s="436"/>
      <c r="G108" s="440"/>
      <c r="H108" s="440"/>
      <c r="I108" s="440"/>
      <c r="J108" s="440"/>
      <c r="K108" s="440"/>
      <c r="L108" s="440"/>
      <c r="M108" s="151" t="s">
        <v>290</v>
      </c>
      <c r="N108" s="131">
        <f>(N104-N107)/N106</f>
        <v>600</v>
      </c>
      <c r="O108" s="131">
        <f t="shared" ref="O108:Q108" si="0">(O104-O107)/O106</f>
        <v>600</v>
      </c>
      <c r="P108" s="267">
        <f t="shared" si="0"/>
        <v>600</v>
      </c>
      <c r="Q108" s="131">
        <f t="shared" si="0"/>
        <v>600</v>
      </c>
      <c r="R108" s="466"/>
      <c r="S108" s="449"/>
    </row>
    <row r="109" spans="1:20" ht="55.5" customHeight="1" thickBot="1" x14ac:dyDescent="0.3">
      <c r="A109" s="125"/>
      <c r="B109" s="128"/>
      <c r="C109" s="445"/>
      <c r="D109" s="436"/>
      <c r="E109" s="436"/>
      <c r="F109" s="436"/>
      <c r="G109" s="440"/>
      <c r="H109" s="440"/>
      <c r="I109" s="440"/>
      <c r="J109" s="440"/>
      <c r="K109" s="440"/>
      <c r="L109" s="440"/>
      <c r="M109" s="151" t="s">
        <v>291</v>
      </c>
      <c r="N109" s="131">
        <v>100</v>
      </c>
      <c r="O109" s="131">
        <v>100</v>
      </c>
      <c r="P109" s="267">
        <v>100</v>
      </c>
      <c r="Q109" s="131">
        <v>100</v>
      </c>
      <c r="R109" s="466"/>
      <c r="S109" s="449"/>
    </row>
    <row r="110" spans="1:20" ht="53.25" customHeight="1" thickBot="1" x14ac:dyDescent="0.3">
      <c r="A110" s="125"/>
      <c r="B110" s="128"/>
      <c r="C110" s="446"/>
      <c r="D110" s="438"/>
      <c r="E110" s="438"/>
      <c r="F110" s="438"/>
      <c r="G110" s="441"/>
      <c r="H110" s="441"/>
      <c r="I110" s="441"/>
      <c r="J110" s="441"/>
      <c r="K110" s="441"/>
      <c r="L110" s="441"/>
      <c r="M110" s="151" t="s">
        <v>460</v>
      </c>
      <c r="N110" s="131">
        <v>100</v>
      </c>
      <c r="O110" s="131">
        <v>100</v>
      </c>
      <c r="P110" s="267">
        <v>100</v>
      </c>
      <c r="Q110" s="131">
        <v>100</v>
      </c>
      <c r="R110" s="467"/>
      <c r="S110" s="474"/>
    </row>
    <row r="111" spans="1:20" ht="13.5" customHeight="1" thickBot="1" x14ac:dyDescent="0.3">
      <c r="A111" s="128"/>
      <c r="B111" s="128"/>
      <c r="C111" s="444" t="s">
        <v>466</v>
      </c>
      <c r="D111" s="435" t="s">
        <v>319</v>
      </c>
      <c r="E111" s="435" t="s">
        <v>320</v>
      </c>
      <c r="F111" s="435" t="s">
        <v>321</v>
      </c>
      <c r="G111" s="442">
        <f>SUM(H111:K111)</f>
        <v>2500</v>
      </c>
      <c r="H111" s="442">
        <v>1000</v>
      </c>
      <c r="I111" s="442">
        <v>500</v>
      </c>
      <c r="J111" s="442">
        <v>500</v>
      </c>
      <c r="K111" s="442">
        <v>500</v>
      </c>
      <c r="L111" s="442" t="str">
        <f>TEXT(G111,$G$5) &amp; $G$4 &amp; "2019 - " &amp; TEXT(H111,$G$5) &amp; $G$4 &amp; "2020 - " &amp; TEXT(I111,$G$5)  &amp; $G$4 &amp; "2021 - " &amp; TEXT(J111,$G$5)  &amp; $G$4 &amp; "2022 - " &amp; TEXT(K111,$G$5)</f>
        <v>2 500,0
2019 - 1 000,0
2020 - 500,0
2021 - 500,0
2022 - 500,0</v>
      </c>
      <c r="M111" s="151" t="s">
        <v>541</v>
      </c>
      <c r="N111" s="219">
        <f>H111</f>
        <v>1000</v>
      </c>
      <c r="O111" s="219">
        <f>I111</f>
        <v>500</v>
      </c>
      <c r="P111" s="265">
        <f>J111</f>
        <v>500</v>
      </c>
      <c r="Q111" s="219">
        <f>K111</f>
        <v>500</v>
      </c>
      <c r="R111" s="468">
        <v>1</v>
      </c>
      <c r="S111" s="448" t="s">
        <v>573</v>
      </c>
    </row>
    <row r="112" spans="1:20" ht="26.25" thickBot="1" x14ac:dyDescent="0.3">
      <c r="A112" s="128"/>
      <c r="B112" s="128"/>
      <c r="C112" s="445"/>
      <c r="D112" s="436"/>
      <c r="E112" s="436"/>
      <c r="F112" s="436"/>
      <c r="G112" s="440"/>
      <c r="H112" s="440"/>
      <c r="I112" s="440"/>
      <c r="J112" s="440"/>
      <c r="K112" s="440"/>
      <c r="L112" s="440"/>
      <c r="M112" s="151" t="s">
        <v>236</v>
      </c>
      <c r="N112" s="123">
        <v>1</v>
      </c>
      <c r="O112" s="123">
        <v>1</v>
      </c>
      <c r="P112" s="266">
        <v>1</v>
      </c>
      <c r="Q112" s="123">
        <v>1</v>
      </c>
      <c r="R112" s="466"/>
      <c r="S112" s="449"/>
    </row>
    <row r="113" spans="1:20" ht="54.75" customHeight="1" thickBot="1" x14ac:dyDescent="0.3">
      <c r="A113" s="128"/>
      <c r="B113" s="128"/>
      <c r="C113" s="445"/>
      <c r="D113" s="436"/>
      <c r="E113" s="436"/>
      <c r="F113" s="436"/>
      <c r="G113" s="440"/>
      <c r="H113" s="440"/>
      <c r="I113" s="440"/>
      <c r="J113" s="440"/>
      <c r="K113" s="440"/>
      <c r="L113" s="440"/>
      <c r="M113" s="151" t="s">
        <v>284</v>
      </c>
      <c r="N113" s="131">
        <f>N111/N112</f>
        <v>1000</v>
      </c>
      <c r="O113" s="131">
        <f>O111/O112</f>
        <v>500</v>
      </c>
      <c r="P113" s="267">
        <f>P111/P112</f>
        <v>500</v>
      </c>
      <c r="Q113" s="131">
        <f>Q111/Q112</f>
        <v>500</v>
      </c>
      <c r="R113" s="466"/>
      <c r="S113" s="449"/>
    </row>
    <row r="114" spans="1:20" ht="66.75" customHeight="1" thickBot="1" x14ac:dyDescent="0.3">
      <c r="A114" s="128"/>
      <c r="B114" s="128"/>
      <c r="C114" s="446"/>
      <c r="D114" s="438"/>
      <c r="E114" s="438"/>
      <c r="F114" s="438"/>
      <c r="G114" s="441"/>
      <c r="H114" s="441"/>
      <c r="I114" s="441"/>
      <c r="J114" s="441"/>
      <c r="K114" s="441"/>
      <c r="L114" s="441"/>
      <c r="M114" s="151" t="s">
        <v>285</v>
      </c>
      <c r="N114" s="131">
        <v>100</v>
      </c>
      <c r="O114" s="131">
        <v>100</v>
      </c>
      <c r="P114" s="267">
        <v>100</v>
      </c>
      <c r="Q114" s="131">
        <v>100</v>
      </c>
      <c r="R114" s="467"/>
      <c r="S114" s="474"/>
    </row>
    <row r="115" spans="1:20" ht="13.5" customHeight="1" thickBot="1" x14ac:dyDescent="0.3">
      <c r="A115" s="212"/>
      <c r="B115" s="212"/>
      <c r="C115" s="444" t="s">
        <v>467</v>
      </c>
      <c r="D115" s="435" t="s">
        <v>319</v>
      </c>
      <c r="E115" s="435" t="s">
        <v>320</v>
      </c>
      <c r="F115" s="435" t="s">
        <v>321</v>
      </c>
      <c r="G115" s="442">
        <f>SUM(H115:K115)</f>
        <v>14000</v>
      </c>
      <c r="H115" s="442">
        <v>2000</v>
      </c>
      <c r="I115" s="442">
        <v>4000</v>
      </c>
      <c r="J115" s="442">
        <v>4000</v>
      </c>
      <c r="K115" s="442">
        <v>4000</v>
      </c>
      <c r="L115" s="442" t="str">
        <f>TEXT(G115,$G$5) &amp; $G$4 &amp; "2019 - " &amp; TEXT(H115,$G$5) &amp; $G$4 &amp; "2020 - " &amp; TEXT(I115,$G$5)  &amp; $G$4 &amp; "2021 - " &amp; TEXT(J115,$G$5)  &amp; $G$4 &amp; "2022 - " &amp; TEXT(K115,$G$5)</f>
        <v>14 000,0
2019 - 2 000,0
2020 - 4 000,0
2021 - 4 000,0
2022 - 4 000,0</v>
      </c>
      <c r="M115" s="151" t="s">
        <v>541</v>
      </c>
      <c r="N115" s="219">
        <f>H115</f>
        <v>2000</v>
      </c>
      <c r="O115" s="219">
        <f>I115</f>
        <v>4000</v>
      </c>
      <c r="P115" s="265">
        <f>J115</f>
        <v>4000</v>
      </c>
      <c r="Q115" s="219">
        <f>K115</f>
        <v>4000</v>
      </c>
      <c r="R115" s="468">
        <v>1</v>
      </c>
      <c r="S115" s="448" t="s">
        <v>575</v>
      </c>
    </row>
    <row r="116" spans="1:20" ht="26.25" thickBot="1" x14ac:dyDescent="0.3">
      <c r="A116" s="212"/>
      <c r="B116" s="212"/>
      <c r="C116" s="445"/>
      <c r="D116" s="436"/>
      <c r="E116" s="436"/>
      <c r="F116" s="436"/>
      <c r="G116" s="440"/>
      <c r="H116" s="440"/>
      <c r="I116" s="440"/>
      <c r="J116" s="440"/>
      <c r="K116" s="440"/>
      <c r="L116" s="440"/>
      <c r="M116" s="151" t="s">
        <v>237</v>
      </c>
      <c r="N116" s="205">
        <v>1</v>
      </c>
      <c r="O116" s="205">
        <v>1</v>
      </c>
      <c r="P116" s="266">
        <v>1</v>
      </c>
      <c r="Q116" s="205">
        <v>1</v>
      </c>
      <c r="R116" s="466"/>
      <c r="S116" s="449"/>
    </row>
    <row r="117" spans="1:20" ht="54" customHeight="1" thickBot="1" x14ac:dyDescent="0.3">
      <c r="A117" s="212"/>
      <c r="B117" s="212"/>
      <c r="C117" s="445"/>
      <c r="D117" s="436"/>
      <c r="E117" s="436"/>
      <c r="F117" s="436"/>
      <c r="G117" s="440"/>
      <c r="H117" s="440"/>
      <c r="I117" s="440"/>
      <c r="J117" s="440"/>
      <c r="K117" s="440"/>
      <c r="L117" s="440"/>
      <c r="M117" s="151" t="s">
        <v>574</v>
      </c>
      <c r="N117" s="207">
        <f>N115/N116</f>
        <v>2000</v>
      </c>
      <c r="O117" s="207">
        <f>O115/O116</f>
        <v>4000</v>
      </c>
      <c r="P117" s="267">
        <f>P115/P116</f>
        <v>4000</v>
      </c>
      <c r="Q117" s="207">
        <f>Q115/Q116</f>
        <v>4000</v>
      </c>
      <c r="R117" s="466"/>
      <c r="S117" s="449"/>
    </row>
    <row r="118" spans="1:20" ht="67.5" customHeight="1" thickBot="1" x14ac:dyDescent="0.3">
      <c r="A118" s="213"/>
      <c r="B118" s="213"/>
      <c r="C118" s="446"/>
      <c r="D118" s="438"/>
      <c r="E118" s="438"/>
      <c r="F118" s="438"/>
      <c r="G118" s="441"/>
      <c r="H118" s="441"/>
      <c r="I118" s="441"/>
      <c r="J118" s="441"/>
      <c r="K118" s="441"/>
      <c r="L118" s="441"/>
      <c r="M118" s="151" t="s">
        <v>285</v>
      </c>
      <c r="N118" s="207">
        <v>100</v>
      </c>
      <c r="O118" s="207">
        <v>100</v>
      </c>
      <c r="P118" s="267">
        <v>100</v>
      </c>
      <c r="Q118" s="207">
        <v>100</v>
      </c>
      <c r="R118" s="467"/>
      <c r="S118" s="474"/>
    </row>
    <row r="119" spans="1:20" s="102" customFormat="1" ht="13.5" customHeight="1" thickBot="1" x14ac:dyDescent="0.3">
      <c r="A119" s="238" t="s">
        <v>63</v>
      </c>
      <c r="B119" s="433" t="s">
        <v>468</v>
      </c>
      <c r="C119" s="465" t="s">
        <v>525</v>
      </c>
      <c r="D119" s="435" t="s">
        <v>319</v>
      </c>
      <c r="E119" s="435" t="s">
        <v>320</v>
      </c>
      <c r="F119" s="435" t="s">
        <v>321</v>
      </c>
      <c r="G119" s="237">
        <f>SUM(H119:K119)</f>
        <v>242200</v>
      </c>
      <c r="H119" s="237">
        <v>65200</v>
      </c>
      <c r="I119" s="237">
        <v>59000</v>
      </c>
      <c r="J119" s="237">
        <v>59000</v>
      </c>
      <c r="K119" s="237">
        <v>59000</v>
      </c>
      <c r="L119" s="470" t="str">
        <f>TEXT(G119,$G$5) &amp; $G$4 &amp; "2019 - " &amp; TEXT(H119,$G$5) &amp; $G$4 &amp; "2020 - " &amp; TEXT(I119,$G$5)  &amp; $G$4 &amp; "2021 - " &amp; TEXT(J119,$G$5)  &amp; $G$4 &amp; "2022 - " &amp; TEXT(K119,$G$5)</f>
        <v>242 200,0
2019 - 65 200,0
2020 - 59 000,0
2021 - 59 000,0
2022 - 59 000,0</v>
      </c>
      <c r="M119" s="244" t="s">
        <v>541</v>
      </c>
      <c r="N119" s="241">
        <f>H119</f>
        <v>65200</v>
      </c>
      <c r="O119" s="219">
        <f>I119</f>
        <v>59000</v>
      </c>
      <c r="P119" s="265">
        <f>J119</f>
        <v>59000</v>
      </c>
      <c r="Q119" s="219">
        <f>K119</f>
        <v>59000</v>
      </c>
      <c r="R119" s="232">
        <v>1</v>
      </c>
      <c r="S119" s="448" t="s">
        <v>577</v>
      </c>
      <c r="T119" s="101"/>
    </row>
    <row r="120" spans="1:20" s="102" customFormat="1" ht="51.75" thickBot="1" x14ac:dyDescent="0.3">
      <c r="A120" s="239"/>
      <c r="B120" s="434"/>
      <c r="C120" s="457"/>
      <c r="D120" s="436"/>
      <c r="E120" s="436"/>
      <c r="F120" s="436"/>
      <c r="G120" s="235"/>
      <c r="H120" s="235"/>
      <c r="I120" s="235"/>
      <c r="J120" s="235"/>
      <c r="K120" s="235"/>
      <c r="L120" s="471"/>
      <c r="M120" s="240" t="s">
        <v>576</v>
      </c>
      <c r="N120" s="78">
        <v>5</v>
      </c>
      <c r="O120" s="234">
        <v>5</v>
      </c>
      <c r="P120" s="266">
        <v>4</v>
      </c>
      <c r="Q120" s="234">
        <v>4</v>
      </c>
      <c r="R120" s="233"/>
      <c r="S120" s="449"/>
      <c r="T120" s="101"/>
    </row>
    <row r="121" spans="1:20" s="102" customFormat="1" ht="26.25" thickBot="1" x14ac:dyDescent="0.3">
      <c r="A121" s="239"/>
      <c r="B121" s="434"/>
      <c r="C121" s="457"/>
      <c r="D121" s="436"/>
      <c r="E121" s="436"/>
      <c r="F121" s="436"/>
      <c r="G121" s="235"/>
      <c r="H121" s="235"/>
      <c r="I121" s="235"/>
      <c r="J121" s="235"/>
      <c r="K121" s="235"/>
      <c r="L121" s="471"/>
      <c r="M121" s="245" t="s">
        <v>433</v>
      </c>
      <c r="N121" s="246" t="s">
        <v>452</v>
      </c>
      <c r="O121" s="111">
        <v>4500000</v>
      </c>
      <c r="P121" s="274" t="s">
        <v>453</v>
      </c>
      <c r="Q121" s="111" t="s">
        <v>454</v>
      </c>
      <c r="R121" s="233"/>
      <c r="S121" s="449"/>
      <c r="T121" s="101"/>
    </row>
    <row r="122" spans="1:20" s="102" customFormat="1" ht="94.5" customHeight="1" thickBot="1" x14ac:dyDescent="0.3">
      <c r="A122" s="239"/>
      <c r="B122" s="434"/>
      <c r="C122" s="457"/>
      <c r="D122" s="436"/>
      <c r="E122" s="436"/>
      <c r="F122" s="436"/>
      <c r="G122" s="235"/>
      <c r="H122" s="235"/>
      <c r="I122" s="235"/>
      <c r="J122" s="235"/>
      <c r="K122" s="235"/>
      <c r="L122" s="471"/>
      <c r="M122" s="240" t="s">
        <v>275</v>
      </c>
      <c r="N122" s="71">
        <f>N119/N120</f>
        <v>13040</v>
      </c>
      <c r="O122" s="236">
        <f>O119/O120</f>
        <v>11800</v>
      </c>
      <c r="P122" s="267">
        <f>P119/P120</f>
        <v>14750</v>
      </c>
      <c r="Q122" s="236">
        <f>Q119/Q120</f>
        <v>14750</v>
      </c>
      <c r="R122" s="233"/>
      <c r="S122" s="449"/>
      <c r="T122" s="101"/>
    </row>
    <row r="123" spans="1:20" s="102" customFormat="1" ht="205.5" customHeight="1" x14ac:dyDescent="0.25">
      <c r="A123" s="239"/>
      <c r="B123" s="434"/>
      <c r="C123" s="457"/>
      <c r="D123" s="436"/>
      <c r="E123" s="436"/>
      <c r="F123" s="436"/>
      <c r="G123" s="235"/>
      <c r="H123" s="235"/>
      <c r="I123" s="235"/>
      <c r="J123" s="235"/>
      <c r="K123" s="235"/>
      <c r="L123" s="471"/>
      <c r="M123" s="242" t="s">
        <v>547</v>
      </c>
      <c r="N123" s="243">
        <v>1</v>
      </c>
      <c r="O123" s="235">
        <f>O121/N121</f>
        <v>1.5</v>
      </c>
      <c r="P123" s="268">
        <f>P121/O121</f>
        <v>1.3333333333333333</v>
      </c>
      <c r="Q123" s="235">
        <f>Q121/P121</f>
        <v>1.1666666666666667</v>
      </c>
      <c r="R123" s="233"/>
      <c r="S123" s="449"/>
      <c r="T123" s="101"/>
    </row>
    <row r="124" spans="1:20" ht="300" customHeight="1" thickBot="1" x14ac:dyDescent="0.3">
      <c r="A124" s="129"/>
      <c r="B124" s="171"/>
      <c r="C124" s="129"/>
      <c r="D124" s="126"/>
      <c r="E124" s="126"/>
      <c r="F124" s="126"/>
      <c r="G124" s="131"/>
      <c r="H124" s="131"/>
      <c r="I124" s="131"/>
      <c r="J124" s="131"/>
      <c r="K124" s="131"/>
      <c r="L124" s="131"/>
      <c r="M124" s="151"/>
      <c r="N124" s="131"/>
      <c r="O124" s="131"/>
      <c r="P124" s="267"/>
      <c r="Q124" s="131"/>
      <c r="R124" s="123"/>
      <c r="S124" s="132" t="s">
        <v>654</v>
      </c>
    </row>
    <row r="125" spans="1:20" ht="198.75" customHeight="1" thickBot="1" x14ac:dyDescent="0.3">
      <c r="A125" s="129"/>
      <c r="B125" s="171"/>
      <c r="C125" s="129"/>
      <c r="D125" s="126"/>
      <c r="E125" s="126"/>
      <c r="F125" s="126"/>
      <c r="G125" s="131"/>
      <c r="H125" s="131"/>
      <c r="I125" s="131"/>
      <c r="J125" s="131"/>
      <c r="K125" s="131"/>
      <c r="L125" s="131"/>
      <c r="M125" s="151"/>
      <c r="N125" s="131"/>
      <c r="O125" s="131"/>
      <c r="P125" s="267"/>
      <c r="Q125" s="131"/>
      <c r="R125" s="123"/>
      <c r="S125" s="132" t="s">
        <v>579</v>
      </c>
    </row>
    <row r="126" spans="1:20" s="102" customFormat="1" ht="13.5" customHeight="1" thickBot="1" x14ac:dyDescent="0.3">
      <c r="A126" s="127"/>
      <c r="B126" s="127"/>
      <c r="C126" s="444" t="s">
        <v>469</v>
      </c>
      <c r="D126" s="435" t="s">
        <v>319</v>
      </c>
      <c r="E126" s="435" t="s">
        <v>320</v>
      </c>
      <c r="F126" s="435" t="s">
        <v>321</v>
      </c>
      <c r="G126" s="442">
        <f>SUM(H126:K126)</f>
        <v>25000</v>
      </c>
      <c r="H126" s="442">
        <v>7000</v>
      </c>
      <c r="I126" s="442">
        <v>6000</v>
      </c>
      <c r="J126" s="442">
        <v>6000</v>
      </c>
      <c r="K126" s="442">
        <v>6000</v>
      </c>
      <c r="L126" s="442" t="str">
        <f>TEXT(G126,$G$5) &amp; $G$4 &amp; "2019 - " &amp; TEXT(H126,$G$5) &amp; $G$4 &amp; "2020 - " &amp; TEXT(I126,$G$5)  &amp; $G$4 &amp; "2021 - " &amp; TEXT(J126,$G$5)  &amp; $G$4 &amp; "2022 - " &amp; TEXT(K126,$G$5)</f>
        <v>25 000,0
2019 - 7 000,0
2020 - 6 000,0
2021 - 6 000,0
2022 - 6 000,0</v>
      </c>
      <c r="M126" s="118" t="s">
        <v>541</v>
      </c>
      <c r="N126" s="219">
        <f>H126</f>
        <v>7000</v>
      </c>
      <c r="O126" s="219">
        <f>I126</f>
        <v>6000</v>
      </c>
      <c r="P126" s="265">
        <f>J126</f>
        <v>6000</v>
      </c>
      <c r="Q126" s="219">
        <f>K126</f>
        <v>6000</v>
      </c>
      <c r="R126" s="468">
        <v>1</v>
      </c>
      <c r="S126" s="448" t="s">
        <v>580</v>
      </c>
      <c r="T126" s="101"/>
    </row>
    <row r="127" spans="1:20" s="102" customFormat="1" ht="39" thickBot="1" x14ac:dyDescent="0.3">
      <c r="A127" s="128"/>
      <c r="B127" s="128"/>
      <c r="C127" s="445"/>
      <c r="D127" s="436"/>
      <c r="E127" s="436"/>
      <c r="F127" s="436"/>
      <c r="G127" s="440"/>
      <c r="H127" s="440"/>
      <c r="I127" s="440"/>
      <c r="J127" s="440"/>
      <c r="K127" s="440"/>
      <c r="L127" s="440"/>
      <c r="M127" s="112" t="s">
        <v>459</v>
      </c>
      <c r="N127" s="113">
        <v>5</v>
      </c>
      <c r="O127" s="113">
        <v>5</v>
      </c>
      <c r="P127" s="275">
        <v>5</v>
      </c>
      <c r="Q127" s="113">
        <v>5</v>
      </c>
      <c r="R127" s="477"/>
      <c r="S127" s="449"/>
      <c r="T127" s="101"/>
    </row>
    <row r="128" spans="1:20" s="102" customFormat="1" ht="26.25" thickBot="1" x14ac:dyDescent="0.3">
      <c r="A128" s="128"/>
      <c r="B128" s="128"/>
      <c r="C128" s="445"/>
      <c r="D128" s="436"/>
      <c r="E128" s="436"/>
      <c r="F128" s="436"/>
      <c r="G128" s="440"/>
      <c r="H128" s="440"/>
      <c r="I128" s="440"/>
      <c r="J128" s="440"/>
      <c r="K128" s="440"/>
      <c r="L128" s="440"/>
      <c r="M128" s="114" t="s">
        <v>433</v>
      </c>
      <c r="N128" s="115">
        <v>2500</v>
      </c>
      <c r="O128" s="115">
        <v>3000</v>
      </c>
      <c r="P128" s="276">
        <v>3600</v>
      </c>
      <c r="Q128" s="116">
        <v>4200</v>
      </c>
      <c r="R128" s="466"/>
      <c r="S128" s="449"/>
      <c r="T128" s="101"/>
    </row>
    <row r="129" spans="1:20" s="102" customFormat="1" ht="77.25" customHeight="1" thickBot="1" x14ac:dyDescent="0.3">
      <c r="A129" s="128"/>
      <c r="B129" s="128"/>
      <c r="C129" s="445"/>
      <c r="D129" s="436"/>
      <c r="E129" s="436"/>
      <c r="F129" s="436"/>
      <c r="G129" s="440"/>
      <c r="H129" s="440"/>
      <c r="I129" s="440"/>
      <c r="J129" s="440"/>
      <c r="K129" s="440"/>
      <c r="L129" s="440"/>
      <c r="M129" s="114" t="s">
        <v>578</v>
      </c>
      <c r="N129" s="116">
        <f>N126/N127</f>
        <v>1400</v>
      </c>
      <c r="O129" s="116">
        <f t="shared" ref="O129:Q129" si="1">O126/O127</f>
        <v>1200</v>
      </c>
      <c r="P129" s="276">
        <f t="shared" si="1"/>
        <v>1200</v>
      </c>
      <c r="Q129" s="116">
        <f t="shared" si="1"/>
        <v>1200</v>
      </c>
      <c r="R129" s="466"/>
      <c r="S129" s="449"/>
      <c r="T129" s="101"/>
    </row>
    <row r="130" spans="1:20" s="102" customFormat="1" ht="97.5" customHeight="1" thickBot="1" x14ac:dyDescent="0.3">
      <c r="A130" s="129"/>
      <c r="B130" s="129"/>
      <c r="C130" s="446"/>
      <c r="D130" s="438"/>
      <c r="E130" s="438"/>
      <c r="F130" s="438"/>
      <c r="G130" s="441"/>
      <c r="H130" s="441"/>
      <c r="I130" s="441"/>
      <c r="J130" s="441"/>
      <c r="K130" s="441"/>
      <c r="L130" s="441"/>
      <c r="M130" s="119" t="s">
        <v>547</v>
      </c>
      <c r="N130" s="120">
        <v>1</v>
      </c>
      <c r="O130" s="120">
        <f>O128/N128</f>
        <v>1.2</v>
      </c>
      <c r="P130" s="277">
        <f>P128/O128</f>
        <v>1.2</v>
      </c>
      <c r="Q130" s="120">
        <f>Q128/P128</f>
        <v>1.1666666666666667</v>
      </c>
      <c r="R130" s="467"/>
      <c r="S130" s="474"/>
      <c r="T130" s="101"/>
    </row>
    <row r="131" spans="1:20" ht="13.5" customHeight="1" thickBot="1" x14ac:dyDescent="0.3">
      <c r="A131" s="127" t="s">
        <v>139</v>
      </c>
      <c r="B131" s="433" t="s">
        <v>470</v>
      </c>
      <c r="C131" s="444" t="s">
        <v>515</v>
      </c>
      <c r="D131" s="435" t="s">
        <v>319</v>
      </c>
      <c r="E131" s="435" t="s">
        <v>320</v>
      </c>
      <c r="F131" s="435" t="s">
        <v>321</v>
      </c>
      <c r="G131" s="442">
        <f>SUM(H131:K131)</f>
        <v>263000</v>
      </c>
      <c r="H131" s="442">
        <v>60000</v>
      </c>
      <c r="I131" s="442">
        <v>65000</v>
      </c>
      <c r="J131" s="442">
        <v>68000</v>
      </c>
      <c r="K131" s="442">
        <v>70000</v>
      </c>
      <c r="L131" s="442" t="str">
        <f>TEXT(G131,$G$5) &amp; $G$4 &amp; "2019 - " &amp; TEXT(H131,$G$5) &amp; $G$4 &amp; "2020 - " &amp; TEXT(I131,$G$5)  &amp; $G$4 &amp; "2021 - " &amp; TEXT(J131,$G$5)  &amp; $G$4 &amp; "2022 - " &amp; TEXT(K131,$G$5)</f>
        <v>263 000,0
2019 - 60 000,0
2020 - 65 000,0
2021 - 68 000,0
2022 - 70 000,0</v>
      </c>
      <c r="M131" s="118" t="s">
        <v>541</v>
      </c>
      <c r="N131" s="219">
        <f>H131</f>
        <v>60000</v>
      </c>
      <c r="O131" s="219">
        <f>I131</f>
        <v>65000</v>
      </c>
      <c r="P131" s="265">
        <f>J131</f>
        <v>68000</v>
      </c>
      <c r="Q131" s="219">
        <f>K131</f>
        <v>70000</v>
      </c>
      <c r="R131" s="468">
        <v>1</v>
      </c>
      <c r="S131" s="448" t="s">
        <v>582</v>
      </c>
    </row>
    <row r="132" spans="1:20" ht="51.75" thickBot="1" x14ac:dyDescent="0.3">
      <c r="A132" s="128"/>
      <c r="B132" s="434"/>
      <c r="C132" s="445"/>
      <c r="D132" s="436"/>
      <c r="E132" s="436"/>
      <c r="F132" s="436"/>
      <c r="G132" s="440"/>
      <c r="H132" s="440"/>
      <c r="I132" s="440"/>
      <c r="J132" s="440"/>
      <c r="K132" s="440"/>
      <c r="L132" s="440"/>
      <c r="M132" s="151" t="s">
        <v>581</v>
      </c>
      <c r="N132" s="123">
        <v>32</v>
      </c>
      <c r="O132" s="123">
        <v>38</v>
      </c>
      <c r="P132" s="266">
        <v>42</v>
      </c>
      <c r="Q132" s="123">
        <v>46</v>
      </c>
      <c r="R132" s="466"/>
      <c r="S132" s="449"/>
    </row>
    <row r="133" spans="1:20" ht="105" customHeight="1" thickBot="1" x14ac:dyDescent="0.3">
      <c r="A133" s="128"/>
      <c r="B133" s="434"/>
      <c r="C133" s="445"/>
      <c r="D133" s="436"/>
      <c r="E133" s="436"/>
      <c r="F133" s="436"/>
      <c r="G133" s="440"/>
      <c r="H133" s="440"/>
      <c r="I133" s="440"/>
      <c r="J133" s="440"/>
      <c r="K133" s="440"/>
      <c r="L133" s="440"/>
      <c r="M133" s="151" t="s">
        <v>279</v>
      </c>
      <c r="N133" s="131">
        <f>N131/N132</f>
        <v>1875</v>
      </c>
      <c r="O133" s="131">
        <f>O131/O132</f>
        <v>1710.5263157894738</v>
      </c>
      <c r="P133" s="267">
        <f>P131/P132</f>
        <v>1619.047619047619</v>
      </c>
      <c r="Q133" s="131">
        <f>Q131/Q132</f>
        <v>1521.7391304347825</v>
      </c>
      <c r="R133" s="466"/>
      <c r="S133" s="449"/>
    </row>
    <row r="134" spans="1:20" ht="117.75" customHeight="1" thickBot="1" x14ac:dyDescent="0.3">
      <c r="A134" s="129"/>
      <c r="B134" s="439"/>
      <c r="C134" s="446"/>
      <c r="D134" s="438"/>
      <c r="E134" s="438"/>
      <c r="F134" s="438"/>
      <c r="G134" s="441"/>
      <c r="H134" s="441"/>
      <c r="I134" s="441"/>
      <c r="J134" s="441"/>
      <c r="K134" s="441"/>
      <c r="L134" s="441"/>
      <c r="M134" s="151" t="s">
        <v>280</v>
      </c>
      <c r="N134" s="131">
        <v>100</v>
      </c>
      <c r="O134" s="131">
        <v>100</v>
      </c>
      <c r="P134" s="267">
        <v>100</v>
      </c>
      <c r="Q134" s="131">
        <v>100</v>
      </c>
      <c r="R134" s="467"/>
      <c r="S134" s="474"/>
    </row>
    <row r="135" spans="1:20" ht="13.5" thickBot="1" x14ac:dyDescent="0.3">
      <c r="A135" s="454" t="s">
        <v>141</v>
      </c>
      <c r="B135" s="455"/>
      <c r="C135" s="455"/>
      <c r="D135" s="455"/>
      <c r="E135" s="455"/>
      <c r="F135" s="455"/>
      <c r="G135" s="455"/>
      <c r="H135" s="455"/>
      <c r="I135" s="455"/>
      <c r="J135" s="455"/>
      <c r="K135" s="455"/>
      <c r="L135" s="455"/>
      <c r="M135" s="455"/>
      <c r="N135" s="455"/>
      <c r="O135" s="455"/>
      <c r="P135" s="455"/>
      <c r="Q135" s="456"/>
      <c r="R135" s="170"/>
      <c r="S135" s="150"/>
    </row>
    <row r="136" spans="1:20" ht="13.5" customHeight="1" thickBot="1" x14ac:dyDescent="0.3">
      <c r="A136" s="183" t="s">
        <v>415</v>
      </c>
      <c r="B136" s="433" t="s">
        <v>471</v>
      </c>
      <c r="C136" s="444" t="s">
        <v>516</v>
      </c>
      <c r="D136" s="435" t="s">
        <v>319</v>
      </c>
      <c r="E136" s="435" t="s">
        <v>320</v>
      </c>
      <c r="F136" s="435" t="s">
        <v>321</v>
      </c>
      <c r="G136" s="442">
        <f>SUM(H136:K136)</f>
        <v>98000</v>
      </c>
      <c r="H136" s="442">
        <v>32000</v>
      </c>
      <c r="I136" s="442">
        <v>22000</v>
      </c>
      <c r="J136" s="442">
        <v>22000</v>
      </c>
      <c r="K136" s="442">
        <v>22000</v>
      </c>
      <c r="L136" s="442" t="str">
        <f>TEXT(G136,$G$5) &amp; $G$4 &amp; "2019 - " &amp; TEXT(H136,$G$5) &amp; $G$4 &amp; "2020 - " &amp; TEXT(I136,$G$5)  &amp; $G$4 &amp; "2021 - " &amp; TEXT(J136,$G$5)  &amp; $G$4 &amp; "2022 - " &amp; TEXT(K136,$G$5)</f>
        <v>98 000,0
2019 - 32 000,0
2020 - 22 000,0
2021 - 22 000,0
2022 - 22 000,0</v>
      </c>
      <c r="M136" s="118" t="s">
        <v>541</v>
      </c>
      <c r="N136" s="219">
        <f>H136</f>
        <v>32000</v>
      </c>
      <c r="O136" s="219">
        <f>I136</f>
        <v>22000</v>
      </c>
      <c r="P136" s="265">
        <f>J136</f>
        <v>22000</v>
      </c>
      <c r="Q136" s="219">
        <f>K136</f>
        <v>22000</v>
      </c>
      <c r="R136" s="468">
        <v>1</v>
      </c>
      <c r="S136" s="448" t="s">
        <v>583</v>
      </c>
    </row>
    <row r="137" spans="1:20" ht="26.25" thickBot="1" x14ac:dyDescent="0.3">
      <c r="A137" s="184"/>
      <c r="B137" s="434"/>
      <c r="C137" s="445"/>
      <c r="D137" s="436"/>
      <c r="E137" s="436"/>
      <c r="F137" s="436"/>
      <c r="G137" s="440"/>
      <c r="H137" s="440"/>
      <c r="I137" s="440"/>
      <c r="J137" s="440"/>
      <c r="K137" s="440"/>
      <c r="L137" s="440"/>
      <c r="M137" s="151" t="s">
        <v>234</v>
      </c>
      <c r="N137" s="178">
        <v>3</v>
      </c>
      <c r="O137" s="178">
        <v>3</v>
      </c>
      <c r="P137" s="266">
        <v>3</v>
      </c>
      <c r="Q137" s="178">
        <v>3</v>
      </c>
      <c r="R137" s="466"/>
      <c r="S137" s="449"/>
    </row>
    <row r="138" spans="1:20" ht="26.25" thickBot="1" x14ac:dyDescent="0.3">
      <c r="A138" s="184"/>
      <c r="B138" s="434"/>
      <c r="C138" s="445"/>
      <c r="D138" s="436"/>
      <c r="E138" s="436"/>
      <c r="F138" s="436"/>
      <c r="G138" s="440"/>
      <c r="H138" s="440"/>
      <c r="I138" s="440"/>
      <c r="J138" s="440"/>
      <c r="K138" s="440"/>
      <c r="L138" s="440"/>
      <c r="M138" s="110" t="s">
        <v>433</v>
      </c>
      <c r="N138" s="111" t="s">
        <v>452</v>
      </c>
      <c r="O138" s="111">
        <v>3500000</v>
      </c>
      <c r="P138" s="274">
        <v>4200000</v>
      </c>
      <c r="Q138" s="111">
        <v>6000000</v>
      </c>
      <c r="R138" s="466"/>
      <c r="S138" s="449"/>
    </row>
    <row r="139" spans="1:20" ht="69" customHeight="1" thickBot="1" x14ac:dyDescent="0.3">
      <c r="A139" s="184"/>
      <c r="B139" s="434"/>
      <c r="C139" s="445"/>
      <c r="D139" s="436"/>
      <c r="E139" s="436"/>
      <c r="F139" s="436"/>
      <c r="G139" s="440"/>
      <c r="H139" s="440"/>
      <c r="I139" s="440"/>
      <c r="J139" s="440"/>
      <c r="K139" s="440"/>
      <c r="L139" s="440"/>
      <c r="M139" s="151" t="s">
        <v>276</v>
      </c>
      <c r="N139" s="179">
        <f>N136/N137</f>
        <v>10666.666666666666</v>
      </c>
      <c r="O139" s="179">
        <f>O136/O137</f>
        <v>7333.333333333333</v>
      </c>
      <c r="P139" s="267">
        <f>P136/P137</f>
        <v>7333.333333333333</v>
      </c>
      <c r="Q139" s="179">
        <f>Q136/Q137</f>
        <v>7333.333333333333</v>
      </c>
      <c r="R139" s="466"/>
      <c r="S139" s="449"/>
    </row>
    <row r="140" spans="1:20" ht="144" customHeight="1" thickBot="1" x14ac:dyDescent="0.3">
      <c r="A140" s="195"/>
      <c r="B140" s="507"/>
      <c r="C140" s="506"/>
      <c r="D140" s="505"/>
      <c r="E140" s="505"/>
      <c r="F140" s="505"/>
      <c r="G140" s="443"/>
      <c r="H140" s="443"/>
      <c r="I140" s="443"/>
      <c r="J140" s="443"/>
      <c r="K140" s="443"/>
      <c r="L140" s="443"/>
      <c r="M140" s="193" t="s">
        <v>547</v>
      </c>
      <c r="N140" s="194">
        <f>1</f>
        <v>1</v>
      </c>
      <c r="O140" s="194">
        <f>O138/N138</f>
        <v>1.1666666666666667</v>
      </c>
      <c r="P140" s="278">
        <f>P138/O138</f>
        <v>1.2</v>
      </c>
      <c r="Q140" s="194">
        <f>Q138/P138</f>
        <v>1.4285714285714286</v>
      </c>
      <c r="R140" s="476"/>
      <c r="S140" s="542"/>
    </row>
    <row r="141" spans="1:20" ht="13.5" customHeight="1" thickBot="1" x14ac:dyDescent="0.3">
      <c r="A141" s="128"/>
      <c r="B141" s="434"/>
      <c r="C141" s="445" t="s">
        <v>472</v>
      </c>
      <c r="D141" s="436" t="s">
        <v>319</v>
      </c>
      <c r="E141" s="436" t="s">
        <v>320</v>
      </c>
      <c r="F141" s="436" t="s">
        <v>321</v>
      </c>
      <c r="G141" s="440">
        <f>SUM(H141:K141)</f>
        <v>15000</v>
      </c>
      <c r="H141" s="440">
        <v>6000</v>
      </c>
      <c r="I141" s="440">
        <v>5000</v>
      </c>
      <c r="J141" s="440">
        <v>2000</v>
      </c>
      <c r="K141" s="440">
        <v>2000</v>
      </c>
      <c r="L141" s="440" t="str">
        <f>TEXT(G141,$G$5) &amp; $G$4 &amp; "2019 - " &amp; TEXT(H141,$G$5) &amp; $G$4 &amp; "2020 - " &amp; TEXT(I141,$G$5)  &amp; $G$4 &amp; "2021 - " &amp; TEXT(J141,$G$5)  &amp; $G$4 &amp; "2022 - " &amp; TEXT(K141,$G$5)</f>
        <v>15 000,0
2019 - 6 000,0
2020 - 5 000,0
2021 - 2 000,0
2022 - 2 000,0</v>
      </c>
      <c r="M141" s="151" t="s">
        <v>541</v>
      </c>
      <c r="N141" s="219">
        <f>H141</f>
        <v>6000</v>
      </c>
      <c r="O141" s="219">
        <f>I141</f>
        <v>5000</v>
      </c>
      <c r="P141" s="265">
        <f>J141</f>
        <v>2000</v>
      </c>
      <c r="Q141" s="219">
        <f>K141</f>
        <v>2000</v>
      </c>
      <c r="R141" s="466">
        <v>1</v>
      </c>
      <c r="S141" s="514" t="s">
        <v>431</v>
      </c>
    </row>
    <row r="142" spans="1:20" ht="39" thickBot="1" x14ac:dyDescent="0.3">
      <c r="A142" s="128"/>
      <c r="B142" s="434"/>
      <c r="C142" s="445"/>
      <c r="D142" s="436"/>
      <c r="E142" s="436"/>
      <c r="F142" s="436"/>
      <c r="G142" s="440"/>
      <c r="H142" s="440"/>
      <c r="I142" s="440"/>
      <c r="J142" s="440"/>
      <c r="K142" s="440"/>
      <c r="L142" s="440"/>
      <c r="M142" s="151" t="s">
        <v>238</v>
      </c>
      <c r="N142" s="123">
        <v>3</v>
      </c>
      <c r="O142" s="123">
        <v>3</v>
      </c>
      <c r="P142" s="266">
        <v>4</v>
      </c>
      <c r="Q142" s="123">
        <v>4</v>
      </c>
      <c r="R142" s="466"/>
      <c r="S142" s="449"/>
    </row>
    <row r="143" spans="1:20" ht="26.25" thickBot="1" x14ac:dyDescent="0.3">
      <c r="A143" s="128"/>
      <c r="B143" s="434"/>
      <c r="C143" s="445"/>
      <c r="D143" s="436"/>
      <c r="E143" s="436"/>
      <c r="F143" s="436"/>
      <c r="G143" s="440"/>
      <c r="H143" s="440"/>
      <c r="I143" s="440"/>
      <c r="J143" s="440"/>
      <c r="K143" s="440"/>
      <c r="L143" s="440"/>
      <c r="M143" s="114" t="s">
        <v>433</v>
      </c>
      <c r="N143" s="154" t="s">
        <v>455</v>
      </c>
      <c r="O143" s="155" t="s">
        <v>456</v>
      </c>
      <c r="P143" s="269" t="s">
        <v>457</v>
      </c>
      <c r="Q143" s="155">
        <v>50000</v>
      </c>
      <c r="R143" s="466"/>
      <c r="S143" s="449"/>
    </row>
    <row r="144" spans="1:20" ht="79.5" customHeight="1" thickBot="1" x14ac:dyDescent="0.3">
      <c r="A144" s="128"/>
      <c r="B144" s="434"/>
      <c r="C144" s="445"/>
      <c r="D144" s="436"/>
      <c r="E144" s="436"/>
      <c r="F144" s="436"/>
      <c r="G144" s="440"/>
      <c r="H144" s="440"/>
      <c r="I144" s="440"/>
      <c r="J144" s="440"/>
      <c r="K144" s="440"/>
      <c r="L144" s="440"/>
      <c r="M144" s="151" t="s">
        <v>584</v>
      </c>
      <c r="N144" s="131">
        <f>N141/N142</f>
        <v>2000</v>
      </c>
      <c r="O144" s="131">
        <f>O141/O142</f>
        <v>1666.6666666666667</v>
      </c>
      <c r="P144" s="267">
        <f>P141/P142</f>
        <v>500</v>
      </c>
      <c r="Q144" s="131">
        <f>Q141/Q142</f>
        <v>500</v>
      </c>
      <c r="R144" s="466"/>
      <c r="S144" s="449"/>
    </row>
    <row r="145" spans="1:19" ht="79.5" customHeight="1" thickBot="1" x14ac:dyDescent="0.3">
      <c r="A145" s="129"/>
      <c r="B145" s="439"/>
      <c r="C145" s="446"/>
      <c r="D145" s="438"/>
      <c r="E145" s="438"/>
      <c r="F145" s="438"/>
      <c r="G145" s="441"/>
      <c r="H145" s="441"/>
      <c r="I145" s="441"/>
      <c r="J145" s="441"/>
      <c r="K145" s="441"/>
      <c r="L145" s="441"/>
      <c r="M145" s="151" t="s">
        <v>547</v>
      </c>
      <c r="N145" s="131">
        <v>1</v>
      </c>
      <c r="O145" s="131">
        <f>O143/N143</f>
        <v>1.3076923076923077</v>
      </c>
      <c r="P145" s="267">
        <f>P143/O143</f>
        <v>1.7647058823529411</v>
      </c>
      <c r="Q145" s="131">
        <f>Q143/P143</f>
        <v>1.6666666666666667</v>
      </c>
      <c r="R145" s="467"/>
      <c r="S145" s="474"/>
    </row>
    <row r="146" spans="1:19" ht="13.5" customHeight="1" thickBot="1" x14ac:dyDescent="0.3">
      <c r="A146" s="180"/>
      <c r="B146" s="183"/>
      <c r="C146" s="444" t="s">
        <v>585</v>
      </c>
      <c r="D146" s="435" t="s">
        <v>326</v>
      </c>
      <c r="E146" s="435" t="s">
        <v>325</v>
      </c>
      <c r="F146" s="435" t="s">
        <v>321</v>
      </c>
      <c r="G146" s="442">
        <f>SUM(H146:K146)</f>
        <v>124800</v>
      </c>
      <c r="H146" s="442">
        <v>31200</v>
      </c>
      <c r="I146" s="442">
        <v>31200</v>
      </c>
      <c r="J146" s="442">
        <v>31200</v>
      </c>
      <c r="K146" s="442">
        <v>31200</v>
      </c>
      <c r="L146" s="442" t="str">
        <f>TEXT(G146,$G$5) &amp; $G$4 &amp; "2019 - " &amp; TEXT(H146,$G$5) &amp; $G$4 &amp; "2020 - " &amp; TEXT(I146,$G$5)  &amp; $G$4 &amp; "2021 - " &amp; TEXT(J146,$G$5)  &amp; $G$4 &amp; "2022 - " &amp; TEXT(K146,$G$5)</f>
        <v>124 800,0
2019 - 31 200,0
2020 - 31 200,0
2021 - 31 200,0
2022 - 31 200,0</v>
      </c>
      <c r="M146" s="118" t="s">
        <v>541</v>
      </c>
      <c r="N146" s="219">
        <f>H146</f>
        <v>31200</v>
      </c>
      <c r="O146" s="219">
        <f>I146</f>
        <v>31200</v>
      </c>
      <c r="P146" s="265">
        <f>J146</f>
        <v>31200</v>
      </c>
      <c r="Q146" s="219">
        <f>K146</f>
        <v>31200</v>
      </c>
      <c r="R146" s="468">
        <v>2</v>
      </c>
      <c r="S146" s="448" t="s">
        <v>587</v>
      </c>
    </row>
    <row r="147" spans="1:19" ht="26.25" thickBot="1" x14ac:dyDescent="0.3">
      <c r="A147" s="181"/>
      <c r="B147" s="184"/>
      <c r="C147" s="445"/>
      <c r="D147" s="436"/>
      <c r="E147" s="436"/>
      <c r="F147" s="436"/>
      <c r="G147" s="440"/>
      <c r="H147" s="440"/>
      <c r="I147" s="440"/>
      <c r="J147" s="440"/>
      <c r="K147" s="440"/>
      <c r="L147" s="440"/>
      <c r="M147" s="151" t="s">
        <v>242</v>
      </c>
      <c r="N147" s="178">
        <v>1</v>
      </c>
      <c r="O147" s="178">
        <v>1</v>
      </c>
      <c r="P147" s="266">
        <v>1</v>
      </c>
      <c r="Q147" s="178">
        <v>1</v>
      </c>
      <c r="R147" s="466"/>
      <c r="S147" s="449"/>
    </row>
    <row r="148" spans="1:19" ht="54.75" customHeight="1" thickBot="1" x14ac:dyDescent="0.3">
      <c r="A148" s="181"/>
      <c r="B148" s="184"/>
      <c r="C148" s="445"/>
      <c r="D148" s="436"/>
      <c r="E148" s="436"/>
      <c r="F148" s="436"/>
      <c r="G148" s="440"/>
      <c r="H148" s="440"/>
      <c r="I148" s="440"/>
      <c r="J148" s="440"/>
      <c r="K148" s="440"/>
      <c r="L148" s="440"/>
      <c r="M148" s="151" t="s">
        <v>586</v>
      </c>
      <c r="N148" s="179">
        <f>N146/N147</f>
        <v>31200</v>
      </c>
      <c r="O148" s="179">
        <f>O146/O147</f>
        <v>31200</v>
      </c>
      <c r="P148" s="267">
        <f>P146/P147</f>
        <v>31200</v>
      </c>
      <c r="Q148" s="179">
        <f>Q146/Q147</f>
        <v>31200</v>
      </c>
      <c r="R148" s="466"/>
      <c r="S148" s="449"/>
    </row>
    <row r="149" spans="1:19" ht="54" customHeight="1" thickBot="1" x14ac:dyDescent="0.3">
      <c r="A149" s="181"/>
      <c r="B149" s="434"/>
      <c r="C149" s="506"/>
      <c r="D149" s="505"/>
      <c r="E149" s="505"/>
      <c r="F149" s="505"/>
      <c r="G149" s="443"/>
      <c r="H149" s="443"/>
      <c r="I149" s="443"/>
      <c r="J149" s="443"/>
      <c r="K149" s="443"/>
      <c r="L149" s="443"/>
      <c r="M149" s="193" t="s">
        <v>292</v>
      </c>
      <c r="N149" s="194">
        <v>100</v>
      </c>
      <c r="O149" s="194">
        <v>100</v>
      </c>
      <c r="P149" s="278">
        <v>100</v>
      </c>
      <c r="Q149" s="194">
        <v>100</v>
      </c>
      <c r="R149" s="476"/>
      <c r="S149" s="542"/>
    </row>
    <row r="150" spans="1:19" ht="13.5" customHeight="1" thickBot="1" x14ac:dyDescent="0.3">
      <c r="A150" s="181"/>
      <c r="B150" s="434"/>
      <c r="C150" s="445" t="s">
        <v>473</v>
      </c>
      <c r="D150" s="436" t="s">
        <v>326</v>
      </c>
      <c r="E150" s="436" t="s">
        <v>325</v>
      </c>
      <c r="F150" s="436" t="s">
        <v>321</v>
      </c>
      <c r="G150" s="440">
        <f>SUM(H150:K150)</f>
        <v>210000</v>
      </c>
      <c r="H150" s="440">
        <v>40000</v>
      </c>
      <c r="I150" s="440">
        <v>45000</v>
      </c>
      <c r="J150" s="440">
        <v>45000</v>
      </c>
      <c r="K150" s="440">
        <v>80000</v>
      </c>
      <c r="L150" s="440" t="str">
        <f>TEXT(G150,$G$5) &amp; $G$4 &amp; "2019 - " &amp; TEXT(H150,$G$5) &amp; $G$4 &amp; "2020 - " &amp; TEXT(I150,$G$5)  &amp; $G$4 &amp; "2021 - " &amp; TEXT(J150,$G$5)  &amp; $G$4 &amp; "2022 - " &amp; TEXT(K150,$G$5)</f>
        <v>210 000,0
2019 - 40 000,0
2020 - 45 000,0
2021 - 45 000,0
2022 - 80 000,0</v>
      </c>
      <c r="M150" s="151" t="s">
        <v>150</v>
      </c>
      <c r="N150" s="219">
        <f>H150</f>
        <v>40000</v>
      </c>
      <c r="O150" s="219">
        <f>I150</f>
        <v>45000</v>
      </c>
      <c r="P150" s="265">
        <f>J150</f>
        <v>45000</v>
      </c>
      <c r="Q150" s="219">
        <f>K150</f>
        <v>80000</v>
      </c>
      <c r="R150" s="466">
        <v>2</v>
      </c>
      <c r="S150" s="514" t="s">
        <v>589</v>
      </c>
    </row>
    <row r="151" spans="1:19" ht="39" thickBot="1" x14ac:dyDescent="0.3">
      <c r="A151" s="181"/>
      <c r="B151" s="434"/>
      <c r="C151" s="445"/>
      <c r="D151" s="436"/>
      <c r="E151" s="436"/>
      <c r="F151" s="436"/>
      <c r="G151" s="440"/>
      <c r="H151" s="440"/>
      <c r="I151" s="440"/>
      <c r="J151" s="440"/>
      <c r="K151" s="440"/>
      <c r="L151" s="440"/>
      <c r="M151" s="151" t="s">
        <v>272</v>
      </c>
      <c r="N151" s="178">
        <v>18</v>
      </c>
      <c r="O151" s="178">
        <v>48</v>
      </c>
      <c r="P151" s="266">
        <v>12</v>
      </c>
      <c r="Q151" s="178">
        <v>2</v>
      </c>
      <c r="R151" s="466"/>
      <c r="S151" s="449"/>
    </row>
    <row r="152" spans="1:19" ht="66" customHeight="1" thickBot="1" x14ac:dyDescent="0.3">
      <c r="A152" s="181"/>
      <c r="B152" s="434"/>
      <c r="C152" s="445"/>
      <c r="D152" s="436"/>
      <c r="E152" s="436"/>
      <c r="F152" s="436"/>
      <c r="G152" s="440"/>
      <c r="H152" s="440"/>
      <c r="I152" s="440"/>
      <c r="J152" s="440"/>
      <c r="K152" s="440"/>
      <c r="L152" s="440"/>
      <c r="M152" s="151" t="s">
        <v>588</v>
      </c>
      <c r="N152" s="179">
        <f>N150/N151</f>
        <v>2222.2222222222222</v>
      </c>
      <c r="O152" s="179">
        <f>O150/O151</f>
        <v>937.5</v>
      </c>
      <c r="P152" s="267">
        <f>P150/P151</f>
        <v>3750</v>
      </c>
      <c r="Q152" s="179">
        <f>Q150/Q151</f>
        <v>40000</v>
      </c>
      <c r="R152" s="466"/>
      <c r="S152" s="449"/>
    </row>
    <row r="153" spans="1:19" ht="66.75" customHeight="1" thickBot="1" x14ac:dyDescent="0.3">
      <c r="A153" s="181"/>
      <c r="B153" s="184"/>
      <c r="C153" s="446"/>
      <c r="D153" s="438"/>
      <c r="E153" s="438"/>
      <c r="F153" s="438"/>
      <c r="G153" s="441"/>
      <c r="H153" s="441"/>
      <c r="I153" s="441"/>
      <c r="J153" s="441"/>
      <c r="K153" s="441"/>
      <c r="L153" s="441"/>
      <c r="M153" s="151" t="s">
        <v>294</v>
      </c>
      <c r="N153" s="179">
        <v>100</v>
      </c>
      <c r="O153" s="179">
        <v>100</v>
      </c>
      <c r="P153" s="267">
        <v>100</v>
      </c>
      <c r="Q153" s="179">
        <v>100</v>
      </c>
      <c r="R153" s="467"/>
      <c r="S153" s="474"/>
    </row>
    <row r="154" spans="1:19" ht="13.5" customHeight="1" thickBot="1" x14ac:dyDescent="0.3">
      <c r="A154" s="125"/>
      <c r="B154" s="128"/>
      <c r="C154" s="444" t="s">
        <v>474</v>
      </c>
      <c r="D154" s="435" t="s">
        <v>326</v>
      </c>
      <c r="E154" s="435" t="s">
        <v>325</v>
      </c>
      <c r="F154" s="435" t="s">
        <v>321</v>
      </c>
      <c r="G154" s="442">
        <f>SUM(H154:K154)</f>
        <v>220000</v>
      </c>
      <c r="H154" s="442">
        <v>40000</v>
      </c>
      <c r="I154" s="442">
        <v>30000</v>
      </c>
      <c r="J154" s="442">
        <v>50000</v>
      </c>
      <c r="K154" s="442">
        <v>100000</v>
      </c>
      <c r="L154" s="442" t="str">
        <f>TEXT(G154,$G$5) &amp; $G$4 &amp; "2019 - " &amp; TEXT(H154,$G$5) &amp; $G$4 &amp; "2020 - " &amp; TEXT(I154,$G$5)  &amp; $G$4 &amp; "2021 - " &amp; TEXT(J154,$G$5)  &amp; $G$4 &amp; "2022 - " &amp; TEXT(K154,$G$5)</f>
        <v>220 000,0
2019 - 40 000,0
2020 - 30 000,0
2021 - 50 000,0
2022 - 100 000,0</v>
      </c>
      <c r="M154" s="151" t="s">
        <v>541</v>
      </c>
      <c r="N154" s="219">
        <f>H154</f>
        <v>40000</v>
      </c>
      <c r="O154" s="219">
        <f>I154</f>
        <v>30000</v>
      </c>
      <c r="P154" s="265">
        <f>J154</f>
        <v>50000</v>
      </c>
      <c r="Q154" s="219">
        <f>K154</f>
        <v>100000</v>
      </c>
      <c r="R154" s="468">
        <v>2</v>
      </c>
      <c r="S154" s="448" t="s">
        <v>590</v>
      </c>
    </row>
    <row r="155" spans="1:19" ht="39" thickBot="1" x14ac:dyDescent="0.3">
      <c r="A155" s="125"/>
      <c r="B155" s="128"/>
      <c r="C155" s="445"/>
      <c r="D155" s="436"/>
      <c r="E155" s="436"/>
      <c r="F155" s="436"/>
      <c r="G155" s="440"/>
      <c r="H155" s="440"/>
      <c r="I155" s="440"/>
      <c r="J155" s="440"/>
      <c r="K155" s="440"/>
      <c r="L155" s="440"/>
      <c r="M155" s="151" t="s">
        <v>266</v>
      </c>
      <c r="N155" s="123">
        <v>0.56999999999999995</v>
      </c>
      <c r="O155" s="123">
        <v>0.6</v>
      </c>
      <c r="P155" s="266">
        <v>2</v>
      </c>
      <c r="Q155" s="123">
        <v>2</v>
      </c>
      <c r="R155" s="466"/>
      <c r="S155" s="449"/>
    </row>
    <row r="156" spans="1:19" ht="65.25" customHeight="1" thickBot="1" x14ac:dyDescent="0.3">
      <c r="A156" s="125"/>
      <c r="B156" s="128"/>
      <c r="C156" s="445"/>
      <c r="D156" s="436"/>
      <c r="E156" s="436"/>
      <c r="F156" s="436"/>
      <c r="G156" s="440"/>
      <c r="H156" s="440"/>
      <c r="I156" s="440"/>
      <c r="J156" s="440"/>
      <c r="K156" s="440"/>
      <c r="L156" s="440"/>
      <c r="M156" s="151" t="s">
        <v>588</v>
      </c>
      <c r="N156" s="131">
        <f>N154/N155</f>
        <v>70175.438596491236</v>
      </c>
      <c r="O156" s="131">
        <f>O154/O155</f>
        <v>50000</v>
      </c>
      <c r="P156" s="267">
        <f>P154/P155</f>
        <v>25000</v>
      </c>
      <c r="Q156" s="131">
        <f>Q154/Q155</f>
        <v>50000</v>
      </c>
      <c r="R156" s="466"/>
      <c r="S156" s="449"/>
    </row>
    <row r="157" spans="1:19" ht="67.5" customHeight="1" thickBot="1" x14ac:dyDescent="0.3">
      <c r="A157" s="125"/>
      <c r="B157" s="434"/>
      <c r="C157" s="446"/>
      <c r="D157" s="438"/>
      <c r="E157" s="438"/>
      <c r="F157" s="438"/>
      <c r="G157" s="441"/>
      <c r="H157" s="441"/>
      <c r="I157" s="441"/>
      <c r="J157" s="441"/>
      <c r="K157" s="441"/>
      <c r="L157" s="441"/>
      <c r="M157" s="151" t="s">
        <v>294</v>
      </c>
      <c r="N157" s="131">
        <v>100</v>
      </c>
      <c r="O157" s="131">
        <v>100</v>
      </c>
      <c r="P157" s="267">
        <v>100</v>
      </c>
      <c r="Q157" s="131">
        <v>100</v>
      </c>
      <c r="R157" s="467"/>
      <c r="S157" s="474"/>
    </row>
    <row r="158" spans="1:19" ht="13.5" customHeight="1" thickBot="1" x14ac:dyDescent="0.3">
      <c r="A158" s="125"/>
      <c r="B158" s="434"/>
      <c r="C158" s="444" t="s">
        <v>475</v>
      </c>
      <c r="D158" s="435" t="s">
        <v>326</v>
      </c>
      <c r="E158" s="435" t="s">
        <v>325</v>
      </c>
      <c r="F158" s="435" t="s">
        <v>321</v>
      </c>
      <c r="G158" s="442">
        <f>SUM(H158:K158)</f>
        <v>46000</v>
      </c>
      <c r="H158" s="442">
        <v>10000</v>
      </c>
      <c r="I158" s="442">
        <v>10500</v>
      </c>
      <c r="J158" s="442">
        <v>12000</v>
      </c>
      <c r="K158" s="442">
        <v>13500</v>
      </c>
      <c r="L158" s="442" t="str">
        <f>TEXT(G158,$G$5) &amp; $G$4 &amp; "2019 - " &amp; TEXT(H158,$G$5) &amp; $G$4 &amp; "2020 - " &amp; TEXT(I158,$G$5)  &amp; $G$4 &amp; "2021 - " &amp; TEXT(J158,$G$5)  &amp; $G$4 &amp; "2022 - " &amp; TEXT(K158,$G$5)</f>
        <v>46 000,0
2019 - 10 000,0
2020 - 10 500,0
2021 - 12 000,0
2022 - 13 500,0</v>
      </c>
      <c r="M158" s="118" t="s">
        <v>541</v>
      </c>
      <c r="N158" s="219">
        <f>H158</f>
        <v>10000</v>
      </c>
      <c r="O158" s="219">
        <f>I158</f>
        <v>10500</v>
      </c>
      <c r="P158" s="265">
        <f>J158</f>
        <v>12000</v>
      </c>
      <c r="Q158" s="219">
        <f>K158</f>
        <v>13500</v>
      </c>
      <c r="R158" s="468">
        <v>2</v>
      </c>
      <c r="S158" s="448" t="s">
        <v>592</v>
      </c>
    </row>
    <row r="159" spans="1:19" ht="39" thickBot="1" x14ac:dyDescent="0.3">
      <c r="A159" s="125"/>
      <c r="B159" s="434"/>
      <c r="C159" s="445"/>
      <c r="D159" s="436"/>
      <c r="E159" s="436"/>
      <c r="F159" s="436"/>
      <c r="G159" s="440"/>
      <c r="H159" s="440"/>
      <c r="I159" s="440"/>
      <c r="J159" s="440"/>
      <c r="K159" s="440"/>
      <c r="L159" s="440"/>
      <c r="M159" s="151" t="s">
        <v>272</v>
      </c>
      <c r="N159" s="178">
        <v>12</v>
      </c>
      <c r="O159" s="178">
        <v>12</v>
      </c>
      <c r="P159" s="266">
        <v>12</v>
      </c>
      <c r="Q159" s="178">
        <v>12</v>
      </c>
      <c r="R159" s="466"/>
      <c r="S159" s="449"/>
    </row>
    <row r="160" spans="1:19" ht="65.25" customHeight="1" thickBot="1" x14ac:dyDescent="0.3">
      <c r="A160" s="125"/>
      <c r="B160" s="434"/>
      <c r="C160" s="445"/>
      <c r="D160" s="436"/>
      <c r="E160" s="436"/>
      <c r="F160" s="436"/>
      <c r="G160" s="440"/>
      <c r="H160" s="440"/>
      <c r="I160" s="440"/>
      <c r="J160" s="440"/>
      <c r="K160" s="440"/>
      <c r="L160" s="440"/>
      <c r="M160" s="151" t="s">
        <v>591</v>
      </c>
      <c r="N160" s="179">
        <f>N158/N159</f>
        <v>833.33333333333337</v>
      </c>
      <c r="O160" s="179">
        <f>O158/O159</f>
        <v>875</v>
      </c>
      <c r="P160" s="267">
        <f>P158/P159</f>
        <v>1000</v>
      </c>
      <c r="Q160" s="179">
        <f>Q158/Q159</f>
        <v>1125</v>
      </c>
      <c r="R160" s="466"/>
      <c r="S160" s="449"/>
    </row>
    <row r="161" spans="1:19" ht="66.75" customHeight="1" thickBot="1" x14ac:dyDescent="0.3">
      <c r="A161" s="125"/>
      <c r="B161" s="128"/>
      <c r="C161" s="446"/>
      <c r="D161" s="438"/>
      <c r="E161" s="438"/>
      <c r="F161" s="438"/>
      <c r="G161" s="441"/>
      <c r="H161" s="441"/>
      <c r="I161" s="441"/>
      <c r="J161" s="441"/>
      <c r="K161" s="441"/>
      <c r="L161" s="441"/>
      <c r="M161" s="151" t="s">
        <v>6</v>
      </c>
      <c r="N161" s="179">
        <v>100</v>
      </c>
      <c r="O161" s="179">
        <v>100</v>
      </c>
      <c r="P161" s="267">
        <v>100</v>
      </c>
      <c r="Q161" s="179">
        <v>100</v>
      </c>
      <c r="R161" s="467"/>
      <c r="S161" s="474"/>
    </row>
    <row r="162" spans="1:19" ht="13.5" customHeight="1" thickBot="1" x14ac:dyDescent="0.3">
      <c r="A162" s="128"/>
      <c r="B162" s="128"/>
      <c r="C162" s="444" t="s">
        <v>476</v>
      </c>
      <c r="D162" s="435" t="s">
        <v>319</v>
      </c>
      <c r="E162" s="435" t="s">
        <v>320</v>
      </c>
      <c r="F162" s="435" t="s">
        <v>321</v>
      </c>
      <c r="G162" s="442">
        <f>SUM(H162:K162)</f>
        <v>245000</v>
      </c>
      <c r="H162" s="442">
        <v>85000</v>
      </c>
      <c r="I162" s="442">
        <v>55000</v>
      </c>
      <c r="J162" s="442">
        <v>25000</v>
      </c>
      <c r="K162" s="442">
        <v>80000</v>
      </c>
      <c r="L162" s="442" t="str">
        <f>TEXT(G162,$G$5) &amp; $G$4 &amp; "2019 - " &amp; TEXT(H162,$G$5) &amp; $G$4 &amp; "2020 - " &amp; TEXT(I162,$G$5)  &amp; $G$4 &amp; "2021 - " &amp; TEXT(J162,$G$5)  &amp; $G$4 &amp; "2022 - " &amp; TEXT(K162,$G$5)</f>
        <v>245 000,0
2019 - 85 000,0
2020 - 55 000,0
2021 - 25 000,0
2022 - 80 000,0</v>
      </c>
      <c r="M162" s="151" t="s">
        <v>541</v>
      </c>
      <c r="N162" s="219">
        <f>H162</f>
        <v>85000</v>
      </c>
      <c r="O162" s="219">
        <f>I162</f>
        <v>55000</v>
      </c>
      <c r="P162" s="265">
        <f>J162</f>
        <v>25000</v>
      </c>
      <c r="Q162" s="219">
        <f>K162</f>
        <v>80000</v>
      </c>
      <c r="R162" s="468">
        <v>4</v>
      </c>
      <c r="S162" s="448" t="s">
        <v>594</v>
      </c>
    </row>
    <row r="163" spans="1:19" ht="26.25" thickBot="1" x14ac:dyDescent="0.3">
      <c r="A163" s="128"/>
      <c r="B163" s="128"/>
      <c r="C163" s="445"/>
      <c r="D163" s="436"/>
      <c r="E163" s="436"/>
      <c r="F163" s="436"/>
      <c r="G163" s="440"/>
      <c r="H163" s="440"/>
      <c r="I163" s="440"/>
      <c r="J163" s="440"/>
      <c r="K163" s="440"/>
      <c r="L163" s="440"/>
      <c r="M163" s="151" t="s">
        <v>242</v>
      </c>
      <c r="N163" s="123">
        <v>1</v>
      </c>
      <c r="O163" s="123">
        <v>1</v>
      </c>
      <c r="P163" s="266">
        <v>1</v>
      </c>
      <c r="Q163" s="123">
        <v>1</v>
      </c>
      <c r="R163" s="466"/>
      <c r="S163" s="449"/>
    </row>
    <row r="164" spans="1:19" ht="54.75" customHeight="1" thickBot="1" x14ac:dyDescent="0.3">
      <c r="A164" s="128"/>
      <c r="B164" s="434"/>
      <c r="C164" s="445"/>
      <c r="D164" s="436"/>
      <c r="E164" s="436"/>
      <c r="F164" s="436"/>
      <c r="G164" s="440"/>
      <c r="H164" s="440"/>
      <c r="I164" s="440"/>
      <c r="J164" s="440"/>
      <c r="K164" s="440"/>
      <c r="L164" s="440"/>
      <c r="M164" s="151" t="s">
        <v>593</v>
      </c>
      <c r="N164" s="131">
        <f>N162/N163</f>
        <v>85000</v>
      </c>
      <c r="O164" s="131">
        <f>O162/O163</f>
        <v>55000</v>
      </c>
      <c r="P164" s="267">
        <f>P162/P163</f>
        <v>25000</v>
      </c>
      <c r="Q164" s="131">
        <f>Q162/Q163</f>
        <v>80000</v>
      </c>
      <c r="R164" s="466"/>
      <c r="S164" s="449"/>
    </row>
    <row r="165" spans="1:19" ht="66" customHeight="1" thickBot="1" x14ac:dyDescent="0.3">
      <c r="A165" s="128"/>
      <c r="B165" s="434"/>
      <c r="C165" s="446"/>
      <c r="D165" s="438"/>
      <c r="E165" s="438"/>
      <c r="F165" s="438"/>
      <c r="G165" s="441"/>
      <c r="H165" s="441"/>
      <c r="I165" s="441"/>
      <c r="J165" s="441"/>
      <c r="K165" s="441"/>
      <c r="L165" s="441"/>
      <c r="M165" s="151" t="s">
        <v>7</v>
      </c>
      <c r="N165" s="131">
        <v>100</v>
      </c>
      <c r="O165" s="131">
        <v>100</v>
      </c>
      <c r="P165" s="267">
        <v>100</v>
      </c>
      <c r="Q165" s="131">
        <v>100</v>
      </c>
      <c r="R165" s="467"/>
      <c r="S165" s="474"/>
    </row>
    <row r="166" spans="1:19" ht="13.5" customHeight="1" thickBot="1" x14ac:dyDescent="0.3">
      <c r="A166" s="125"/>
      <c r="B166" s="434"/>
      <c r="C166" s="444" t="s">
        <v>488</v>
      </c>
      <c r="D166" s="435" t="s">
        <v>326</v>
      </c>
      <c r="E166" s="435" t="s">
        <v>325</v>
      </c>
      <c r="F166" s="435" t="s">
        <v>321</v>
      </c>
      <c r="G166" s="442">
        <f>SUM(H166:K166)</f>
        <v>100000</v>
      </c>
      <c r="H166" s="442">
        <v>20000</v>
      </c>
      <c r="I166" s="442">
        <v>20000</v>
      </c>
      <c r="J166" s="442">
        <v>30000</v>
      </c>
      <c r="K166" s="442">
        <v>30000</v>
      </c>
      <c r="L166" s="442" t="str">
        <f>TEXT(G166,$G$5) &amp; $G$4 &amp; "2019 - " &amp; TEXT(H166,$G$5) &amp; $G$4 &amp; "2020 - " &amp; TEXT(I166,$G$5)  &amp; $G$4 &amp; "2021 - " &amp; TEXT(J166,$G$5)  &amp; $G$4 &amp; "2022 - " &amp; TEXT(K166,$G$5)</f>
        <v>100 000,0
2019 - 20 000,0
2020 - 20 000,0
2021 - 30 000,0
2022 - 30 000,0</v>
      </c>
      <c r="M166" s="151" t="s">
        <v>541</v>
      </c>
      <c r="N166" s="219">
        <f>H166</f>
        <v>20000</v>
      </c>
      <c r="O166" s="219">
        <f>I166</f>
        <v>20000</v>
      </c>
      <c r="P166" s="265">
        <f>J166</f>
        <v>30000</v>
      </c>
      <c r="Q166" s="219">
        <f>K166</f>
        <v>30000</v>
      </c>
      <c r="R166" s="468">
        <v>2</v>
      </c>
      <c r="S166" s="448" t="s">
        <v>653</v>
      </c>
    </row>
    <row r="167" spans="1:19" ht="51.75" thickBot="1" x14ac:dyDescent="0.3">
      <c r="A167" s="125"/>
      <c r="B167" s="434"/>
      <c r="C167" s="445"/>
      <c r="D167" s="436"/>
      <c r="E167" s="436"/>
      <c r="F167" s="436"/>
      <c r="G167" s="440"/>
      <c r="H167" s="440"/>
      <c r="I167" s="440"/>
      <c r="J167" s="440"/>
      <c r="K167" s="440"/>
      <c r="L167" s="440"/>
      <c r="M167" s="151" t="s">
        <v>274</v>
      </c>
      <c r="N167" s="123">
        <v>12262</v>
      </c>
      <c r="O167" s="205">
        <v>6000</v>
      </c>
      <c r="P167" s="266">
        <v>9000</v>
      </c>
      <c r="Q167" s="205">
        <v>9000</v>
      </c>
      <c r="R167" s="466"/>
      <c r="S167" s="449"/>
    </row>
    <row r="168" spans="1:19" ht="94.5" customHeight="1" thickBot="1" x14ac:dyDescent="0.3">
      <c r="A168" s="125"/>
      <c r="B168" s="128"/>
      <c r="C168" s="445"/>
      <c r="D168" s="436"/>
      <c r="E168" s="436"/>
      <c r="F168" s="436"/>
      <c r="G168" s="440"/>
      <c r="H168" s="440"/>
      <c r="I168" s="440"/>
      <c r="J168" s="440"/>
      <c r="K168" s="440"/>
      <c r="L168" s="440"/>
      <c r="M168" s="151" t="s">
        <v>8</v>
      </c>
      <c r="N168" s="131">
        <f>N166/N167</f>
        <v>1.6310552927744251</v>
      </c>
      <c r="O168" s="131">
        <f>O166/O167</f>
        <v>3.3333333333333335</v>
      </c>
      <c r="P168" s="267">
        <f>P166/P167</f>
        <v>3.3333333333333335</v>
      </c>
      <c r="Q168" s="131">
        <f>Q166/Q167</f>
        <v>3.3333333333333335</v>
      </c>
      <c r="R168" s="466"/>
      <c r="S168" s="449"/>
    </row>
    <row r="169" spans="1:19" ht="105" customHeight="1" thickBot="1" x14ac:dyDescent="0.3">
      <c r="A169" s="125"/>
      <c r="B169" s="128"/>
      <c r="C169" s="446"/>
      <c r="D169" s="438"/>
      <c r="E169" s="438"/>
      <c r="F169" s="438"/>
      <c r="G169" s="441"/>
      <c r="H169" s="441"/>
      <c r="I169" s="441"/>
      <c r="J169" s="441"/>
      <c r="K169" s="441"/>
      <c r="L169" s="441"/>
      <c r="M169" s="151" t="s">
        <v>9</v>
      </c>
      <c r="N169" s="131">
        <v>100</v>
      </c>
      <c r="O169" s="131">
        <v>100</v>
      </c>
      <c r="P169" s="267">
        <v>100</v>
      </c>
      <c r="Q169" s="131">
        <v>100</v>
      </c>
      <c r="R169" s="467"/>
      <c r="S169" s="474"/>
    </row>
    <row r="170" spans="1:19" ht="13.5" customHeight="1" thickBot="1" x14ac:dyDescent="0.3">
      <c r="A170" s="125"/>
      <c r="B170" s="434"/>
      <c r="C170" s="465" t="s">
        <v>477</v>
      </c>
      <c r="D170" s="435" t="s">
        <v>326</v>
      </c>
      <c r="E170" s="435" t="s">
        <v>348</v>
      </c>
      <c r="F170" s="435" t="s">
        <v>321</v>
      </c>
      <c r="G170" s="442">
        <f>SUM(H170:K170)</f>
        <v>540907.6</v>
      </c>
      <c r="H170" s="442">
        <v>120054.1</v>
      </c>
      <c r="I170" s="442">
        <v>40284.5</v>
      </c>
      <c r="J170" s="442">
        <v>190284.5</v>
      </c>
      <c r="K170" s="442">
        <v>190284.5</v>
      </c>
      <c r="L170" s="442" t="str">
        <f>TEXT(G170,$G$5) &amp; $G$4 &amp; "2019 - " &amp; TEXT(H170,$G$5) &amp; $G$4 &amp; "2020 - " &amp; TEXT(I170,$G$5)  &amp; $G$4 &amp; "2021 - " &amp; TEXT(J170,$G$5)  &amp; $G$4 &amp; "2022 - " &amp; TEXT(K170,$G$5)</f>
        <v>540 907,6
2019 - 120 054,1
2020 - 40 284,5
2021 - 190 284,5
2022 - 190 284,5</v>
      </c>
      <c r="M170" s="118" t="s">
        <v>541</v>
      </c>
      <c r="N170" s="219">
        <f>H170</f>
        <v>120054.1</v>
      </c>
      <c r="O170" s="219">
        <f>I170</f>
        <v>40284.5</v>
      </c>
      <c r="P170" s="265">
        <f>J170</f>
        <v>190284.5</v>
      </c>
      <c r="Q170" s="219">
        <f>K170</f>
        <v>190284.5</v>
      </c>
      <c r="R170" s="468">
        <v>2</v>
      </c>
      <c r="S170" s="448" t="s">
        <v>596</v>
      </c>
    </row>
    <row r="171" spans="1:19" ht="54" customHeight="1" thickBot="1" x14ac:dyDescent="0.3">
      <c r="A171" s="125"/>
      <c r="B171" s="434"/>
      <c r="C171" s="457"/>
      <c r="D171" s="436"/>
      <c r="E171" s="436"/>
      <c r="F171" s="436"/>
      <c r="G171" s="440"/>
      <c r="H171" s="440"/>
      <c r="I171" s="440"/>
      <c r="J171" s="440"/>
      <c r="K171" s="440"/>
      <c r="L171" s="440"/>
      <c r="M171" s="151" t="s">
        <v>243</v>
      </c>
      <c r="N171" s="178">
        <v>260</v>
      </c>
      <c r="O171" s="178">
        <v>87</v>
      </c>
      <c r="P171" s="266">
        <v>306</v>
      </c>
      <c r="Q171" s="178">
        <v>306</v>
      </c>
      <c r="R171" s="466"/>
      <c r="S171" s="449"/>
    </row>
    <row r="172" spans="1:19" ht="66.75" customHeight="1" thickBot="1" x14ac:dyDescent="0.3">
      <c r="A172" s="125"/>
      <c r="B172" s="434"/>
      <c r="C172" s="457"/>
      <c r="D172" s="436"/>
      <c r="E172" s="436"/>
      <c r="F172" s="436"/>
      <c r="G172" s="440"/>
      <c r="H172" s="440"/>
      <c r="I172" s="440"/>
      <c r="J172" s="440"/>
      <c r="K172" s="440"/>
      <c r="L172" s="440"/>
      <c r="M172" s="151" t="s">
        <v>595</v>
      </c>
      <c r="N172" s="179">
        <f>N170/N171</f>
        <v>461.74653846153848</v>
      </c>
      <c r="O172" s="179">
        <f>O170/O171</f>
        <v>463.0402298850575</v>
      </c>
      <c r="P172" s="267">
        <f>P170/P171</f>
        <v>621.84477124183002</v>
      </c>
      <c r="Q172" s="179">
        <f>Q170/Q171</f>
        <v>621.84477124183002</v>
      </c>
      <c r="R172" s="466"/>
      <c r="S172" s="449"/>
    </row>
    <row r="173" spans="1:19" ht="82.5" customHeight="1" thickBot="1" x14ac:dyDescent="0.3">
      <c r="A173" s="125"/>
      <c r="B173" s="434"/>
      <c r="C173" s="458"/>
      <c r="D173" s="438"/>
      <c r="E173" s="438"/>
      <c r="F173" s="438"/>
      <c r="G173" s="441"/>
      <c r="H173" s="441"/>
      <c r="I173" s="441"/>
      <c r="J173" s="441"/>
      <c r="K173" s="441"/>
      <c r="L173" s="441"/>
      <c r="M173" s="151" t="s">
        <v>597</v>
      </c>
      <c r="N173" s="179">
        <v>100</v>
      </c>
      <c r="O173" s="179">
        <v>100</v>
      </c>
      <c r="P173" s="267">
        <v>100</v>
      </c>
      <c r="Q173" s="179">
        <v>100</v>
      </c>
      <c r="R173" s="467"/>
      <c r="S173" s="474"/>
    </row>
    <row r="174" spans="1:19" ht="13.5" customHeight="1" thickBot="1" x14ac:dyDescent="0.3">
      <c r="A174" s="125"/>
      <c r="B174" s="128"/>
      <c r="C174" s="444" t="s">
        <v>478</v>
      </c>
      <c r="D174" s="435" t="s">
        <v>326</v>
      </c>
      <c r="E174" s="435" t="s">
        <v>348</v>
      </c>
      <c r="F174" s="435" t="s">
        <v>321</v>
      </c>
      <c r="G174" s="442">
        <f>SUM(H174:K174)</f>
        <v>22515.200000000001</v>
      </c>
      <c r="H174" s="442">
        <v>5628.8</v>
      </c>
      <c r="I174" s="442">
        <v>5628.8</v>
      </c>
      <c r="J174" s="442">
        <v>5628.8</v>
      </c>
      <c r="K174" s="442">
        <v>5628.8</v>
      </c>
      <c r="L174" s="442" t="str">
        <f>TEXT(G174,$G$5) &amp; $G$4 &amp; "2019 - " &amp; TEXT(H174,$G$5) &amp; $G$4 &amp; "2020 - " &amp; TEXT(I174,$G$5)  &amp; $G$4 &amp; "2021 - " &amp; TEXT(J174,$G$5)  &amp; $G$4 &amp; "2022 - " &amp; TEXT(K174,$G$5)</f>
        <v>22 515,2
2019 - 5 628,8
2020 - 5 628,8
2021 - 5 628,8
2022 - 5 628,8</v>
      </c>
      <c r="M174" s="151" t="s">
        <v>541</v>
      </c>
      <c r="N174" s="219">
        <f>H174</f>
        <v>5628.8</v>
      </c>
      <c r="O174" s="219">
        <f>I174</f>
        <v>5628.8</v>
      </c>
      <c r="P174" s="265">
        <f>J174</f>
        <v>5628.8</v>
      </c>
      <c r="Q174" s="219">
        <f>K174</f>
        <v>5628.8</v>
      </c>
      <c r="R174" s="468">
        <v>2</v>
      </c>
      <c r="S174" s="448" t="s">
        <v>599</v>
      </c>
    </row>
    <row r="175" spans="1:19" ht="39" thickBot="1" x14ac:dyDescent="0.3">
      <c r="A175" s="125"/>
      <c r="B175" s="128"/>
      <c r="C175" s="445"/>
      <c r="D175" s="436"/>
      <c r="E175" s="436"/>
      <c r="F175" s="436"/>
      <c r="G175" s="440"/>
      <c r="H175" s="440"/>
      <c r="I175" s="440"/>
      <c r="J175" s="440"/>
      <c r="K175" s="440"/>
      <c r="L175" s="440"/>
      <c r="M175" s="151" t="s">
        <v>244</v>
      </c>
      <c r="N175" s="123">
        <v>50</v>
      </c>
      <c r="O175" s="123">
        <v>50</v>
      </c>
      <c r="P175" s="266">
        <v>50</v>
      </c>
      <c r="Q175" s="123">
        <v>50</v>
      </c>
      <c r="R175" s="466"/>
      <c r="S175" s="449"/>
    </row>
    <row r="176" spans="1:19" ht="54.75" customHeight="1" thickBot="1" x14ac:dyDescent="0.3">
      <c r="A176" s="125"/>
      <c r="B176" s="128"/>
      <c r="C176" s="445"/>
      <c r="D176" s="436"/>
      <c r="E176" s="436"/>
      <c r="F176" s="436"/>
      <c r="G176" s="440"/>
      <c r="H176" s="440"/>
      <c r="I176" s="440"/>
      <c r="J176" s="440"/>
      <c r="K176" s="440"/>
      <c r="L176" s="440"/>
      <c r="M176" s="151" t="s">
        <v>598</v>
      </c>
      <c r="N176" s="131">
        <f>N174/N175</f>
        <v>112.57600000000001</v>
      </c>
      <c r="O176" s="131">
        <f>O174/O175</f>
        <v>112.57600000000001</v>
      </c>
      <c r="P176" s="267">
        <f>P174/P175</f>
        <v>112.57600000000001</v>
      </c>
      <c r="Q176" s="131">
        <f>Q174/Q175</f>
        <v>112.57600000000001</v>
      </c>
      <c r="R176" s="466"/>
      <c r="S176" s="449"/>
    </row>
    <row r="177" spans="1:19" ht="66" customHeight="1" thickBot="1" x14ac:dyDescent="0.3">
      <c r="A177" s="125"/>
      <c r="B177" s="434"/>
      <c r="C177" s="446"/>
      <c r="D177" s="438"/>
      <c r="E177" s="438"/>
      <c r="F177" s="438"/>
      <c r="G177" s="441"/>
      <c r="H177" s="441"/>
      <c r="I177" s="441"/>
      <c r="J177" s="441"/>
      <c r="K177" s="441"/>
      <c r="L177" s="441"/>
      <c r="M177" s="151" t="s">
        <v>10</v>
      </c>
      <c r="N177" s="131">
        <v>100</v>
      </c>
      <c r="O177" s="131">
        <v>100</v>
      </c>
      <c r="P177" s="267">
        <v>100</v>
      </c>
      <c r="Q177" s="131">
        <v>100</v>
      </c>
      <c r="R177" s="467"/>
      <c r="S177" s="474"/>
    </row>
    <row r="178" spans="1:19" ht="13.5" customHeight="1" thickBot="1" x14ac:dyDescent="0.3">
      <c r="A178" s="125"/>
      <c r="B178" s="434"/>
      <c r="C178" s="444" t="s">
        <v>479</v>
      </c>
      <c r="D178" s="435" t="s">
        <v>326</v>
      </c>
      <c r="E178" s="435" t="s">
        <v>348</v>
      </c>
      <c r="F178" s="435" t="s">
        <v>321</v>
      </c>
      <c r="G178" s="442">
        <f>SUM(H178:K178)</f>
        <v>98246.5</v>
      </c>
      <c r="H178" s="442">
        <v>20926.599999999999</v>
      </c>
      <c r="I178" s="442">
        <v>70271.899999999994</v>
      </c>
      <c r="J178" s="442">
        <v>4528.8</v>
      </c>
      <c r="K178" s="442">
        <v>2519.1999999999998</v>
      </c>
      <c r="L178" s="442" t="str">
        <f>TEXT(G178,$G$5) &amp; $G$4 &amp; "2019 - " &amp; TEXT(H178,$G$5) &amp; $G$4 &amp; "2020 - " &amp; TEXT(I178,$G$5)  &amp; $G$4 &amp; "2021 - " &amp; TEXT(J178,$G$5)  &amp; $G$4 &amp; "2022 - " &amp; TEXT(K178,$G$5)</f>
        <v>98 246,5
2019 - 20 926,6
2020 - 70 271,9
2021 - 4 528,8
2022 - 2 519,2</v>
      </c>
      <c r="M178" s="151" t="s">
        <v>541</v>
      </c>
      <c r="N178" s="219">
        <f>H178</f>
        <v>20926.599999999999</v>
      </c>
      <c r="O178" s="219">
        <f>I178</f>
        <v>70271.899999999994</v>
      </c>
      <c r="P178" s="265">
        <f>J178</f>
        <v>4528.8</v>
      </c>
      <c r="Q178" s="219">
        <f>K178</f>
        <v>2519.1999999999998</v>
      </c>
      <c r="R178" s="468">
        <v>2</v>
      </c>
      <c r="S178" s="448" t="s">
        <v>600</v>
      </c>
    </row>
    <row r="179" spans="1:19" ht="51.75" thickBot="1" x14ac:dyDescent="0.3">
      <c r="A179" s="125"/>
      <c r="B179" s="434"/>
      <c r="C179" s="445"/>
      <c r="D179" s="436"/>
      <c r="E179" s="436"/>
      <c r="F179" s="436"/>
      <c r="G179" s="440"/>
      <c r="H179" s="440"/>
      <c r="I179" s="440"/>
      <c r="J179" s="440"/>
      <c r="K179" s="440"/>
      <c r="L179" s="440"/>
      <c r="M179" s="151" t="s">
        <v>245</v>
      </c>
      <c r="N179" s="123">
        <v>10</v>
      </c>
      <c r="O179" s="123">
        <v>35</v>
      </c>
      <c r="P179" s="266">
        <v>3</v>
      </c>
      <c r="Q179" s="123">
        <v>2</v>
      </c>
      <c r="R179" s="466"/>
      <c r="S179" s="449"/>
    </row>
    <row r="180" spans="1:19" ht="78.75" customHeight="1" thickBot="1" x14ac:dyDescent="0.3">
      <c r="A180" s="125"/>
      <c r="B180" s="434"/>
      <c r="C180" s="445"/>
      <c r="D180" s="436"/>
      <c r="E180" s="436"/>
      <c r="F180" s="436"/>
      <c r="G180" s="440"/>
      <c r="H180" s="440"/>
      <c r="I180" s="440"/>
      <c r="J180" s="440"/>
      <c r="K180" s="440"/>
      <c r="L180" s="440"/>
      <c r="M180" s="151" t="s">
        <v>11</v>
      </c>
      <c r="N180" s="131">
        <f>N178/N179</f>
        <v>2092.66</v>
      </c>
      <c r="O180" s="131">
        <f>O178/O179</f>
        <v>2007.7685714285712</v>
      </c>
      <c r="P180" s="267">
        <f>P178/P179</f>
        <v>1509.6000000000001</v>
      </c>
      <c r="Q180" s="131">
        <f>Q178/Q179</f>
        <v>1259.5999999999999</v>
      </c>
      <c r="R180" s="466"/>
      <c r="S180" s="449"/>
    </row>
    <row r="181" spans="1:19" ht="80.25" customHeight="1" thickBot="1" x14ac:dyDescent="0.3">
      <c r="A181" s="125"/>
      <c r="B181" s="128"/>
      <c r="C181" s="446"/>
      <c r="D181" s="438"/>
      <c r="E181" s="438"/>
      <c r="F181" s="438"/>
      <c r="G181" s="441"/>
      <c r="H181" s="441"/>
      <c r="I181" s="441"/>
      <c r="J181" s="441"/>
      <c r="K181" s="441"/>
      <c r="L181" s="441"/>
      <c r="M181" s="151" t="s">
        <v>12</v>
      </c>
      <c r="N181" s="131">
        <v>100</v>
      </c>
      <c r="O181" s="131">
        <v>100</v>
      </c>
      <c r="P181" s="267">
        <v>100</v>
      </c>
      <c r="Q181" s="131">
        <v>100</v>
      </c>
      <c r="R181" s="467"/>
      <c r="S181" s="474"/>
    </row>
    <row r="182" spans="1:19" ht="13.5" customHeight="1" thickBot="1" x14ac:dyDescent="0.3">
      <c r="A182" s="125"/>
      <c r="B182" s="128"/>
      <c r="C182" s="465" t="s">
        <v>537</v>
      </c>
      <c r="D182" s="435" t="s">
        <v>326</v>
      </c>
      <c r="E182" s="435" t="s">
        <v>348</v>
      </c>
      <c r="F182" s="435" t="s">
        <v>321</v>
      </c>
      <c r="G182" s="442">
        <f>SUM(H182:K182)</f>
        <v>45082.2</v>
      </c>
      <c r="H182" s="442">
        <v>15237.7</v>
      </c>
      <c r="I182" s="442">
        <v>10099.4</v>
      </c>
      <c r="J182" s="442">
        <v>9745.1</v>
      </c>
      <c r="K182" s="442">
        <v>10000</v>
      </c>
      <c r="L182" s="442" t="str">
        <f>TEXT(G182,$G$5) &amp; $G$4 &amp; "2019 - " &amp; TEXT(H182,$G$5) &amp; $G$4 &amp; "2020 - " &amp; TEXT(I182,$G$5)  &amp; $G$4 &amp; "2021 - " &amp; TEXT(J182,$G$5)  &amp; $G$4 &amp; "2022 - " &amp; TEXT(K182,$G$5)</f>
        <v>45 082,2
2019 - 15 237,7
2020 - 10 099,4
2021 - 9 745,1
2022 - 10 000,0</v>
      </c>
      <c r="M182" s="118" t="s">
        <v>541</v>
      </c>
      <c r="N182" s="219">
        <f>H182</f>
        <v>15237.7</v>
      </c>
      <c r="O182" s="219">
        <f>I182</f>
        <v>10099.4</v>
      </c>
      <c r="P182" s="265">
        <f>J182</f>
        <v>9745.1</v>
      </c>
      <c r="Q182" s="219">
        <f>K182</f>
        <v>10000</v>
      </c>
      <c r="R182" s="468">
        <v>2</v>
      </c>
      <c r="S182" s="448" t="s">
        <v>601</v>
      </c>
    </row>
    <row r="183" spans="1:19" ht="26.25" thickBot="1" x14ac:dyDescent="0.3">
      <c r="A183" s="125"/>
      <c r="B183" s="128"/>
      <c r="C183" s="457"/>
      <c r="D183" s="436"/>
      <c r="E183" s="436"/>
      <c r="F183" s="436"/>
      <c r="G183" s="440"/>
      <c r="H183" s="440"/>
      <c r="I183" s="440"/>
      <c r="J183" s="440"/>
      <c r="K183" s="440"/>
      <c r="L183" s="440"/>
      <c r="M183" s="151" t="s">
        <v>251</v>
      </c>
      <c r="N183" s="178">
        <v>3</v>
      </c>
      <c r="O183" s="178">
        <v>2</v>
      </c>
      <c r="P183" s="266">
        <v>2</v>
      </c>
      <c r="Q183" s="178">
        <v>2</v>
      </c>
      <c r="R183" s="466"/>
      <c r="S183" s="449"/>
    </row>
    <row r="184" spans="1:19" ht="79.5" customHeight="1" thickBot="1" x14ac:dyDescent="0.3">
      <c r="A184" s="125"/>
      <c r="B184" s="434"/>
      <c r="C184" s="457"/>
      <c r="D184" s="436"/>
      <c r="E184" s="436"/>
      <c r="F184" s="436"/>
      <c r="G184" s="440"/>
      <c r="H184" s="440"/>
      <c r="I184" s="440"/>
      <c r="J184" s="440"/>
      <c r="K184" s="440"/>
      <c r="L184" s="440"/>
      <c r="M184" s="151" t="s">
        <v>13</v>
      </c>
      <c r="N184" s="179">
        <f>N182/N183</f>
        <v>5079.2333333333336</v>
      </c>
      <c r="O184" s="179">
        <f>O182/O183</f>
        <v>5049.7</v>
      </c>
      <c r="P184" s="267">
        <f>P182/P183</f>
        <v>4872.55</v>
      </c>
      <c r="Q184" s="179">
        <f>Q182/Q183</f>
        <v>5000</v>
      </c>
      <c r="R184" s="466"/>
      <c r="S184" s="449"/>
    </row>
    <row r="185" spans="1:19" ht="83.25" customHeight="1" thickBot="1" x14ac:dyDescent="0.3">
      <c r="A185" s="125"/>
      <c r="B185" s="434"/>
      <c r="C185" s="458"/>
      <c r="D185" s="438"/>
      <c r="E185" s="438"/>
      <c r="F185" s="438"/>
      <c r="G185" s="441"/>
      <c r="H185" s="441"/>
      <c r="I185" s="441"/>
      <c r="J185" s="441"/>
      <c r="K185" s="441"/>
      <c r="L185" s="441"/>
      <c r="M185" s="151" t="s">
        <v>14</v>
      </c>
      <c r="N185" s="179">
        <v>100</v>
      </c>
      <c r="O185" s="179">
        <v>100</v>
      </c>
      <c r="P185" s="267">
        <v>100</v>
      </c>
      <c r="Q185" s="179">
        <v>100</v>
      </c>
      <c r="R185" s="467"/>
      <c r="S185" s="474"/>
    </row>
    <row r="186" spans="1:19" ht="13.5" customHeight="1" thickBot="1" x14ac:dyDescent="0.3">
      <c r="A186" s="125"/>
      <c r="B186" s="434"/>
      <c r="C186" s="444" t="s">
        <v>656</v>
      </c>
      <c r="D186" s="435" t="s">
        <v>326</v>
      </c>
      <c r="E186" s="435" t="s">
        <v>348</v>
      </c>
      <c r="F186" s="435" t="s">
        <v>321</v>
      </c>
      <c r="G186" s="442">
        <f>SUM(H186:K186)</f>
        <v>680</v>
      </c>
      <c r="H186" s="442">
        <v>500</v>
      </c>
      <c r="I186" s="442">
        <v>60</v>
      </c>
      <c r="J186" s="442">
        <v>60</v>
      </c>
      <c r="K186" s="442">
        <v>60</v>
      </c>
      <c r="L186" s="442" t="str">
        <f>TEXT(G186,$G$5) &amp; $G$4 &amp; "2019 - " &amp; TEXT(H186,$G$5) &amp; $G$4 &amp; "2020 - " &amp; TEXT(I186,$G$5)  &amp; $G$4 &amp; "2021 - " &amp; TEXT(J186,$G$5)  &amp; $G$4 &amp; "2022 - " &amp; TEXT(K186,$G$5)</f>
        <v>680,0
2019 - 500,0
2020 - 60,0
2021 - 60,0
2022 - 60,0</v>
      </c>
      <c r="M186" s="151" t="s">
        <v>541</v>
      </c>
      <c r="N186" s="131">
        <f>H186</f>
        <v>500</v>
      </c>
      <c r="O186" s="131">
        <f>I186</f>
        <v>60</v>
      </c>
      <c r="P186" s="267">
        <f>J186</f>
        <v>60</v>
      </c>
      <c r="Q186" s="131">
        <f>K186</f>
        <v>60</v>
      </c>
      <c r="R186" s="468">
        <v>2</v>
      </c>
      <c r="S186" s="448" t="s">
        <v>602</v>
      </c>
    </row>
    <row r="187" spans="1:19" ht="51.75" customHeight="1" thickBot="1" x14ac:dyDescent="0.3">
      <c r="A187" s="125"/>
      <c r="B187" s="434"/>
      <c r="C187" s="445"/>
      <c r="D187" s="436"/>
      <c r="E187" s="436"/>
      <c r="F187" s="436"/>
      <c r="G187" s="440"/>
      <c r="H187" s="440"/>
      <c r="I187" s="440"/>
      <c r="J187" s="440"/>
      <c r="K187" s="440"/>
      <c r="L187" s="440"/>
      <c r="M187" s="151" t="s">
        <v>246</v>
      </c>
      <c r="N187" s="123">
        <v>1</v>
      </c>
      <c r="O187" s="123">
        <v>1</v>
      </c>
      <c r="P187" s="266">
        <v>1</v>
      </c>
      <c r="Q187" s="123">
        <v>1</v>
      </c>
      <c r="R187" s="466"/>
      <c r="S187" s="449"/>
    </row>
    <row r="188" spans="1:19" ht="53.25" customHeight="1" thickBot="1" x14ac:dyDescent="0.3">
      <c r="A188" s="125"/>
      <c r="B188" s="128"/>
      <c r="C188" s="445"/>
      <c r="D188" s="436"/>
      <c r="E188" s="436"/>
      <c r="F188" s="436"/>
      <c r="G188" s="440"/>
      <c r="H188" s="440"/>
      <c r="I188" s="440"/>
      <c r="J188" s="440"/>
      <c r="K188" s="440"/>
      <c r="L188" s="440"/>
      <c r="M188" s="151" t="s">
        <v>603</v>
      </c>
      <c r="N188" s="131">
        <f>N186/N187</f>
        <v>500</v>
      </c>
      <c r="O188" s="131">
        <f>O186/O187</f>
        <v>60</v>
      </c>
      <c r="P188" s="267">
        <f>P186/P187</f>
        <v>60</v>
      </c>
      <c r="Q188" s="131">
        <f>Q186/Q187</f>
        <v>60</v>
      </c>
      <c r="R188" s="466"/>
      <c r="S188" s="449"/>
    </row>
    <row r="189" spans="1:19" ht="52.5" customHeight="1" thickBot="1" x14ac:dyDescent="0.3">
      <c r="A189" s="125"/>
      <c r="B189" s="128"/>
      <c r="C189" s="446"/>
      <c r="D189" s="438"/>
      <c r="E189" s="438"/>
      <c r="F189" s="438"/>
      <c r="G189" s="441"/>
      <c r="H189" s="441"/>
      <c r="I189" s="441"/>
      <c r="J189" s="441"/>
      <c r="K189" s="441"/>
      <c r="L189" s="441"/>
      <c r="M189" s="151" t="s">
        <v>15</v>
      </c>
      <c r="N189" s="131">
        <v>100</v>
      </c>
      <c r="O189" s="131">
        <v>100</v>
      </c>
      <c r="P189" s="267">
        <v>100</v>
      </c>
      <c r="Q189" s="131">
        <v>100</v>
      </c>
      <c r="R189" s="467"/>
      <c r="S189" s="474"/>
    </row>
    <row r="190" spans="1:19" ht="13.5" customHeight="1" thickBot="1" x14ac:dyDescent="0.3">
      <c r="A190" s="125"/>
      <c r="B190" s="434"/>
      <c r="C190" s="444" t="s">
        <v>480</v>
      </c>
      <c r="D190" s="435" t="s">
        <v>326</v>
      </c>
      <c r="E190" s="435" t="s">
        <v>348</v>
      </c>
      <c r="F190" s="435" t="s">
        <v>321</v>
      </c>
      <c r="G190" s="442">
        <f>SUM(H190:K190)</f>
        <v>263229.82400000002</v>
      </c>
      <c r="H190" s="442">
        <v>56015.548999999999</v>
      </c>
      <c r="I190" s="442">
        <v>69311.911999999997</v>
      </c>
      <c r="J190" s="442">
        <v>68147.55</v>
      </c>
      <c r="K190" s="442">
        <v>69754.812999999995</v>
      </c>
      <c r="L190" s="442" t="str">
        <f>TEXT(G190,$G$5) &amp; $G$4 &amp; "2019 - " &amp; TEXT(H190,$G$5) &amp; $G$4 &amp; "2020 - " &amp; TEXT(I190,$G$5)  &amp; $G$4 &amp; "2021 - " &amp; TEXT(J190,$G$5)  &amp; $G$4 &amp; "2022 - " &amp; TEXT(K190,$G$5)</f>
        <v>263 229,8
2019 - 56 015,5
2020 - 69 311,9
2021 - 68 147,6
2022 - 69 754,8</v>
      </c>
      <c r="M190" s="151" t="s">
        <v>541</v>
      </c>
      <c r="N190" s="219">
        <f>H190</f>
        <v>56015.548999999999</v>
      </c>
      <c r="O190" s="219">
        <f>I190</f>
        <v>69311.911999999997</v>
      </c>
      <c r="P190" s="265">
        <f>J190</f>
        <v>68147.55</v>
      </c>
      <c r="Q190" s="219">
        <f>K190</f>
        <v>69754.812999999995</v>
      </c>
      <c r="R190" s="468">
        <v>2</v>
      </c>
      <c r="S190" s="448" t="s">
        <v>604</v>
      </c>
    </row>
    <row r="191" spans="1:19" ht="42.75" customHeight="1" thickBot="1" x14ac:dyDescent="0.3">
      <c r="A191" s="125"/>
      <c r="B191" s="434"/>
      <c r="C191" s="445"/>
      <c r="D191" s="436"/>
      <c r="E191" s="436"/>
      <c r="F191" s="436"/>
      <c r="G191" s="440"/>
      <c r="H191" s="440"/>
      <c r="I191" s="440"/>
      <c r="J191" s="440"/>
      <c r="K191" s="440"/>
      <c r="L191" s="440"/>
      <c r="M191" s="151" t="s">
        <v>247</v>
      </c>
      <c r="N191" s="123">
        <v>4</v>
      </c>
      <c r="O191" s="123">
        <v>4</v>
      </c>
      <c r="P191" s="266">
        <v>4</v>
      </c>
      <c r="Q191" s="123">
        <v>4</v>
      </c>
      <c r="R191" s="466"/>
      <c r="S191" s="449"/>
    </row>
    <row r="192" spans="1:19" ht="41.25" customHeight="1" thickBot="1" x14ac:dyDescent="0.3">
      <c r="A192" s="125"/>
      <c r="B192" s="434"/>
      <c r="C192" s="445"/>
      <c r="D192" s="436"/>
      <c r="E192" s="436"/>
      <c r="F192" s="436"/>
      <c r="G192" s="440"/>
      <c r="H192" s="440"/>
      <c r="I192" s="440"/>
      <c r="J192" s="440"/>
      <c r="K192" s="440"/>
      <c r="L192" s="440"/>
      <c r="M192" s="151" t="s">
        <v>16</v>
      </c>
      <c r="N192" s="131">
        <f>N190/N191</f>
        <v>14003.88725</v>
      </c>
      <c r="O192" s="131">
        <f>O190/O191</f>
        <v>17327.977999999999</v>
      </c>
      <c r="P192" s="267">
        <f>P190/P191</f>
        <v>17036.887500000001</v>
      </c>
      <c r="Q192" s="131">
        <f>Q190/Q191</f>
        <v>17438.703249999999</v>
      </c>
      <c r="R192" s="466"/>
      <c r="S192" s="449"/>
    </row>
    <row r="193" spans="1:19" ht="68.25" customHeight="1" thickBot="1" x14ac:dyDescent="0.3">
      <c r="A193" s="125"/>
      <c r="B193" s="434"/>
      <c r="C193" s="446"/>
      <c r="D193" s="438"/>
      <c r="E193" s="438"/>
      <c r="F193" s="438"/>
      <c r="G193" s="441"/>
      <c r="H193" s="441"/>
      <c r="I193" s="441"/>
      <c r="J193" s="441"/>
      <c r="K193" s="441"/>
      <c r="L193" s="441"/>
      <c r="M193" s="151" t="s">
        <v>17</v>
      </c>
      <c r="N193" s="131">
        <v>100</v>
      </c>
      <c r="O193" s="131">
        <v>100</v>
      </c>
      <c r="P193" s="267">
        <v>100</v>
      </c>
      <c r="Q193" s="131">
        <v>100</v>
      </c>
      <c r="R193" s="467"/>
      <c r="S193" s="474"/>
    </row>
    <row r="194" spans="1:19" ht="13.5" customHeight="1" thickBot="1" x14ac:dyDescent="0.3">
      <c r="A194" s="125"/>
      <c r="B194" s="128"/>
      <c r="C194" s="444" t="s">
        <v>481</v>
      </c>
      <c r="D194" s="435" t="s">
        <v>148</v>
      </c>
      <c r="E194" s="435" t="s">
        <v>348</v>
      </c>
      <c r="F194" s="435" t="s">
        <v>321</v>
      </c>
      <c r="G194" s="442">
        <f>SUM(H194:K194)</f>
        <v>73800</v>
      </c>
      <c r="H194" s="442">
        <v>18700</v>
      </c>
      <c r="I194" s="442">
        <v>32150</v>
      </c>
      <c r="J194" s="442">
        <v>12150</v>
      </c>
      <c r="K194" s="442">
        <v>10800</v>
      </c>
      <c r="L194" s="442" t="str">
        <f>TEXT(G194,$G$5) &amp; $G$4 &amp; "2019 - " &amp; TEXT(H194,$G$5) &amp; $G$4 &amp; "2020 - " &amp; TEXT(I194,$G$5)  &amp; $G$4 &amp; "2021 - " &amp; TEXT(J194,$G$5)  &amp; $G$4 &amp; "2022 - " &amp; TEXT(K194,$G$5)</f>
        <v>73 800,0
2019 - 18 700,0
2020 - 32 150,0
2021 - 12 150,0
2022 - 10 800,0</v>
      </c>
      <c r="M194" s="118" t="s">
        <v>541</v>
      </c>
      <c r="N194" s="219">
        <f>H194</f>
        <v>18700</v>
      </c>
      <c r="O194" s="219">
        <f>I194</f>
        <v>32150</v>
      </c>
      <c r="P194" s="265">
        <f>J194</f>
        <v>12150</v>
      </c>
      <c r="Q194" s="219">
        <f>K194</f>
        <v>10800</v>
      </c>
      <c r="R194" s="468">
        <v>2</v>
      </c>
      <c r="S194" s="448" t="s">
        <v>607</v>
      </c>
    </row>
    <row r="195" spans="1:19" ht="121.5" customHeight="1" thickBot="1" x14ac:dyDescent="0.3">
      <c r="A195" s="125"/>
      <c r="B195" s="128"/>
      <c r="C195" s="445"/>
      <c r="D195" s="436"/>
      <c r="E195" s="436"/>
      <c r="F195" s="436"/>
      <c r="G195" s="440"/>
      <c r="H195" s="440"/>
      <c r="I195" s="440"/>
      <c r="J195" s="440"/>
      <c r="K195" s="440"/>
      <c r="L195" s="440"/>
      <c r="M195" s="151" t="s">
        <v>605</v>
      </c>
      <c r="N195" s="178">
        <v>6</v>
      </c>
      <c r="O195" s="178">
        <v>12</v>
      </c>
      <c r="P195" s="266">
        <v>9</v>
      </c>
      <c r="Q195" s="178">
        <v>8</v>
      </c>
      <c r="R195" s="466"/>
      <c r="S195" s="449"/>
    </row>
    <row r="196" spans="1:19" ht="66" customHeight="1" thickBot="1" x14ac:dyDescent="0.3">
      <c r="A196" s="125"/>
      <c r="B196" s="434"/>
      <c r="C196" s="445"/>
      <c r="D196" s="436"/>
      <c r="E196" s="436"/>
      <c r="F196" s="436"/>
      <c r="G196" s="440"/>
      <c r="H196" s="440"/>
      <c r="I196" s="440"/>
      <c r="J196" s="440"/>
      <c r="K196" s="440"/>
      <c r="L196" s="440"/>
      <c r="M196" s="151" t="s">
        <v>606</v>
      </c>
      <c r="N196" s="179">
        <f>N194/N195</f>
        <v>3116.6666666666665</v>
      </c>
      <c r="O196" s="179">
        <f>O194/O195</f>
        <v>2679.1666666666665</v>
      </c>
      <c r="P196" s="267">
        <f>P194/P195</f>
        <v>1350</v>
      </c>
      <c r="Q196" s="179">
        <f>Q194/Q195</f>
        <v>1350</v>
      </c>
      <c r="R196" s="466"/>
      <c r="S196" s="449"/>
    </row>
    <row r="197" spans="1:19" ht="79.5" customHeight="1" thickBot="1" x14ac:dyDescent="0.3">
      <c r="A197" s="125"/>
      <c r="B197" s="434"/>
      <c r="C197" s="446"/>
      <c r="D197" s="438"/>
      <c r="E197" s="438"/>
      <c r="F197" s="438"/>
      <c r="G197" s="441"/>
      <c r="H197" s="441"/>
      <c r="I197" s="441"/>
      <c r="J197" s="441"/>
      <c r="K197" s="441"/>
      <c r="L197" s="441"/>
      <c r="M197" s="151" t="s">
        <v>421</v>
      </c>
      <c r="N197" s="179">
        <v>100</v>
      </c>
      <c r="O197" s="179">
        <v>100</v>
      </c>
      <c r="P197" s="267">
        <v>100</v>
      </c>
      <c r="Q197" s="179">
        <v>100</v>
      </c>
      <c r="R197" s="467"/>
      <c r="S197" s="474"/>
    </row>
    <row r="198" spans="1:19" ht="13.5" customHeight="1" thickBot="1" x14ac:dyDescent="0.3">
      <c r="A198" s="125"/>
      <c r="B198" s="434"/>
      <c r="C198" s="444" t="s">
        <v>482</v>
      </c>
      <c r="D198" s="435" t="s">
        <v>326</v>
      </c>
      <c r="E198" s="435" t="s">
        <v>348</v>
      </c>
      <c r="F198" s="435" t="s">
        <v>321</v>
      </c>
      <c r="G198" s="442">
        <f>SUM(H198:K198)</f>
        <v>25000</v>
      </c>
      <c r="H198" s="442">
        <v>15000</v>
      </c>
      <c r="I198" s="442">
        <v>4400</v>
      </c>
      <c r="J198" s="442">
        <v>3300</v>
      </c>
      <c r="K198" s="442">
        <v>2300</v>
      </c>
      <c r="L198" s="442" t="str">
        <f>TEXT(G198,$G$5) &amp; $G$4 &amp; "2019 - " &amp; TEXT(H198,$G$5) &amp; $G$4 &amp; "2020 - " &amp; TEXT(I198,$G$5)  &amp; $G$4 &amp; "2021 - " &amp; TEXT(J198,$G$5)  &amp; $G$4 &amp; "2022 - " &amp; TEXT(K198,$G$5)</f>
        <v>25 000,0
2019 - 15 000,0
2020 - 4 400,0
2021 - 3 300,0
2022 - 2 300,0</v>
      </c>
      <c r="M198" s="151" t="s">
        <v>541</v>
      </c>
      <c r="N198" s="219">
        <f>H198</f>
        <v>15000</v>
      </c>
      <c r="O198" s="219">
        <f>I198</f>
        <v>4400</v>
      </c>
      <c r="P198" s="265">
        <f>J198</f>
        <v>3300</v>
      </c>
      <c r="Q198" s="219">
        <f>K198</f>
        <v>2300</v>
      </c>
      <c r="R198" s="468">
        <v>2</v>
      </c>
      <c r="S198" s="448" t="s">
        <v>609</v>
      </c>
    </row>
    <row r="199" spans="1:19" ht="26.25" thickBot="1" x14ac:dyDescent="0.3">
      <c r="A199" s="125"/>
      <c r="B199" s="434"/>
      <c r="C199" s="445"/>
      <c r="D199" s="436"/>
      <c r="E199" s="436"/>
      <c r="F199" s="436"/>
      <c r="G199" s="440"/>
      <c r="H199" s="440"/>
      <c r="I199" s="440"/>
      <c r="J199" s="440"/>
      <c r="K199" s="440"/>
      <c r="L199" s="440"/>
      <c r="M199" s="151" t="s">
        <v>251</v>
      </c>
      <c r="N199" s="123">
        <v>4</v>
      </c>
      <c r="O199" s="123">
        <v>2</v>
      </c>
      <c r="P199" s="266">
        <v>2</v>
      </c>
      <c r="Q199" s="123">
        <v>2</v>
      </c>
      <c r="R199" s="466"/>
      <c r="S199" s="449"/>
    </row>
    <row r="200" spans="1:19" ht="66.75" customHeight="1" thickBot="1" x14ac:dyDescent="0.3">
      <c r="A200" s="125"/>
      <c r="B200" s="128"/>
      <c r="C200" s="445"/>
      <c r="D200" s="436"/>
      <c r="E200" s="436"/>
      <c r="F200" s="436"/>
      <c r="G200" s="440"/>
      <c r="H200" s="440"/>
      <c r="I200" s="440"/>
      <c r="J200" s="440"/>
      <c r="K200" s="440"/>
      <c r="L200" s="440"/>
      <c r="M200" s="151" t="s">
        <v>608</v>
      </c>
      <c r="N200" s="131">
        <f>N198/N199</f>
        <v>3750</v>
      </c>
      <c r="O200" s="131">
        <f>O198/O199</f>
        <v>2200</v>
      </c>
      <c r="P200" s="267">
        <f>P198/P199</f>
        <v>1650</v>
      </c>
      <c r="Q200" s="131">
        <f>Q198/Q199</f>
        <v>1150</v>
      </c>
      <c r="R200" s="466"/>
      <c r="S200" s="449"/>
    </row>
    <row r="201" spans="1:19" ht="54" customHeight="1" thickBot="1" x14ac:dyDescent="0.3">
      <c r="A201" s="125"/>
      <c r="B201" s="128"/>
      <c r="C201" s="446"/>
      <c r="D201" s="438"/>
      <c r="E201" s="438"/>
      <c r="F201" s="438"/>
      <c r="G201" s="441"/>
      <c r="H201" s="441"/>
      <c r="I201" s="441"/>
      <c r="J201" s="441"/>
      <c r="K201" s="441"/>
      <c r="L201" s="441"/>
      <c r="M201" s="151" t="s">
        <v>18</v>
      </c>
      <c r="N201" s="131">
        <v>100</v>
      </c>
      <c r="O201" s="131">
        <v>100</v>
      </c>
      <c r="P201" s="267">
        <v>100</v>
      </c>
      <c r="Q201" s="131">
        <v>100</v>
      </c>
      <c r="R201" s="467"/>
      <c r="S201" s="474"/>
    </row>
    <row r="202" spans="1:19" ht="13.5" customHeight="1" thickBot="1" x14ac:dyDescent="0.3">
      <c r="A202" s="125"/>
      <c r="B202" s="128"/>
      <c r="C202" s="444" t="s">
        <v>536</v>
      </c>
      <c r="D202" s="435" t="s">
        <v>326</v>
      </c>
      <c r="E202" s="435" t="s">
        <v>348</v>
      </c>
      <c r="F202" s="435" t="s">
        <v>321</v>
      </c>
      <c r="G202" s="442">
        <f>SUM(H202:K202)</f>
        <v>64035.5</v>
      </c>
      <c r="H202" s="442">
        <v>17614.2</v>
      </c>
      <c r="I202" s="442">
        <v>15710.7</v>
      </c>
      <c r="J202" s="442">
        <v>18807.099999999999</v>
      </c>
      <c r="K202" s="442">
        <v>11903.5</v>
      </c>
      <c r="L202" s="442" t="str">
        <f>TEXT(G202,$G$5) &amp; $G$4 &amp; "2019 - " &amp; TEXT(H202,$G$5) &amp; $G$4 &amp; "2020 - " &amp; TEXT(I202,$G$5)  &amp; $G$4 &amp; "2021 - " &amp; TEXT(J202,$G$5)  &amp; $G$4 &amp; "2022 - " &amp; TEXT(K202,$G$5)</f>
        <v>64 035,5
2019 - 17 614,2
2020 - 15 710,7
2021 - 18 807,1
2022 - 11 903,5</v>
      </c>
      <c r="M202" s="151" t="s">
        <v>541</v>
      </c>
      <c r="N202" s="219">
        <f>H202</f>
        <v>17614.2</v>
      </c>
      <c r="O202" s="219">
        <f>I202</f>
        <v>15710.7</v>
      </c>
      <c r="P202" s="265">
        <f>J202</f>
        <v>18807.099999999999</v>
      </c>
      <c r="Q202" s="219">
        <f>K202</f>
        <v>11903.5</v>
      </c>
      <c r="R202" s="468">
        <v>2</v>
      </c>
      <c r="S202" s="448" t="s">
        <v>610</v>
      </c>
    </row>
    <row r="203" spans="1:19" ht="51.75" thickBot="1" x14ac:dyDescent="0.3">
      <c r="A203" s="125"/>
      <c r="B203" s="434"/>
      <c r="C203" s="445"/>
      <c r="D203" s="436"/>
      <c r="E203" s="436"/>
      <c r="F203" s="436"/>
      <c r="G203" s="440"/>
      <c r="H203" s="440"/>
      <c r="I203" s="440"/>
      <c r="J203" s="440"/>
      <c r="K203" s="440"/>
      <c r="L203" s="440"/>
      <c r="M203" s="151" t="s">
        <v>252</v>
      </c>
      <c r="N203" s="123">
        <v>1</v>
      </c>
      <c r="O203" s="123">
        <v>1</v>
      </c>
      <c r="P203" s="266">
        <v>1</v>
      </c>
      <c r="Q203" s="123">
        <v>1</v>
      </c>
      <c r="R203" s="466"/>
      <c r="S203" s="449"/>
    </row>
    <row r="204" spans="1:19" ht="66" customHeight="1" thickBot="1" x14ac:dyDescent="0.3">
      <c r="A204" s="125"/>
      <c r="B204" s="434"/>
      <c r="C204" s="445"/>
      <c r="D204" s="436"/>
      <c r="E204" s="436"/>
      <c r="F204" s="436"/>
      <c r="G204" s="440"/>
      <c r="H204" s="440"/>
      <c r="I204" s="440"/>
      <c r="J204" s="440"/>
      <c r="K204" s="440"/>
      <c r="L204" s="440"/>
      <c r="M204" s="151" t="s">
        <v>611</v>
      </c>
      <c r="N204" s="153">
        <f>N202/N203</f>
        <v>17614.2</v>
      </c>
      <c r="O204" s="153">
        <f>O202/O203</f>
        <v>15710.7</v>
      </c>
      <c r="P204" s="279">
        <f>P202/P203</f>
        <v>18807.099999999999</v>
      </c>
      <c r="Q204" s="153">
        <f>Q202/Q203</f>
        <v>11903.5</v>
      </c>
      <c r="R204" s="466"/>
      <c r="S204" s="449"/>
    </row>
    <row r="205" spans="1:19" ht="70.5" customHeight="1" thickBot="1" x14ac:dyDescent="0.3">
      <c r="A205" s="125"/>
      <c r="B205" s="434"/>
      <c r="C205" s="446"/>
      <c r="D205" s="438"/>
      <c r="E205" s="438"/>
      <c r="F205" s="438"/>
      <c r="G205" s="441"/>
      <c r="H205" s="441"/>
      <c r="I205" s="441"/>
      <c r="J205" s="441"/>
      <c r="K205" s="441"/>
      <c r="L205" s="441"/>
      <c r="M205" s="151" t="s">
        <v>19</v>
      </c>
      <c r="N205" s="131">
        <v>100</v>
      </c>
      <c r="O205" s="131">
        <v>100</v>
      </c>
      <c r="P205" s="267">
        <v>100</v>
      </c>
      <c r="Q205" s="131">
        <v>100</v>
      </c>
      <c r="R205" s="467"/>
      <c r="S205" s="474"/>
    </row>
    <row r="206" spans="1:19" ht="13.5" customHeight="1" thickBot="1" x14ac:dyDescent="0.3">
      <c r="A206" s="125"/>
      <c r="B206" s="434"/>
      <c r="C206" s="444" t="s">
        <v>483</v>
      </c>
      <c r="D206" s="435" t="s">
        <v>326</v>
      </c>
      <c r="E206" s="435" t="s">
        <v>348</v>
      </c>
      <c r="F206" s="435" t="s">
        <v>321</v>
      </c>
      <c r="G206" s="442">
        <f>SUM(H206:K206)</f>
        <v>103602.3</v>
      </c>
      <c r="H206" s="442">
        <v>13602.3</v>
      </c>
      <c r="I206" s="442">
        <v>15000</v>
      </c>
      <c r="J206" s="442">
        <v>20000</v>
      </c>
      <c r="K206" s="442">
        <v>55000</v>
      </c>
      <c r="L206" s="442" t="str">
        <f>TEXT(G206,$G$5) &amp; $G$4 &amp; "2019 - " &amp; TEXT(H206,$G$5) &amp; $G$4 &amp; "2020 - " &amp; TEXT(I206,$G$5)  &amp; $G$4 &amp; "2021 - " &amp; TEXT(J206,$G$5)  &amp; $G$4 &amp; "2022 - " &amp; TEXT(K206,$G$5)</f>
        <v>103 602,3
2019 - 13 602,3
2020 - 15 000,0
2021 - 20 000,0
2022 - 55 000,0</v>
      </c>
      <c r="M206" s="118" t="s">
        <v>541</v>
      </c>
      <c r="N206" s="219">
        <f>H206</f>
        <v>13602.3</v>
      </c>
      <c r="O206" s="219">
        <f>I206</f>
        <v>15000</v>
      </c>
      <c r="P206" s="265">
        <f>J206</f>
        <v>20000</v>
      </c>
      <c r="Q206" s="219">
        <f>K206</f>
        <v>55000</v>
      </c>
      <c r="R206" s="468">
        <v>2</v>
      </c>
      <c r="S206" s="448" t="s">
        <v>612</v>
      </c>
    </row>
    <row r="207" spans="1:19" ht="56.25" customHeight="1" thickBot="1" x14ac:dyDescent="0.3">
      <c r="A207" s="125"/>
      <c r="B207" s="128"/>
      <c r="C207" s="445"/>
      <c r="D207" s="436"/>
      <c r="E207" s="436"/>
      <c r="F207" s="436"/>
      <c r="G207" s="440"/>
      <c r="H207" s="440"/>
      <c r="I207" s="440"/>
      <c r="J207" s="440"/>
      <c r="K207" s="440"/>
      <c r="L207" s="440"/>
      <c r="M207" s="151" t="s">
        <v>248</v>
      </c>
      <c r="N207" s="178">
        <v>2000</v>
      </c>
      <c r="O207" s="178">
        <v>2400</v>
      </c>
      <c r="P207" s="266">
        <v>3200</v>
      </c>
      <c r="Q207" s="178">
        <v>8500</v>
      </c>
      <c r="R207" s="466"/>
      <c r="S207" s="449"/>
    </row>
    <row r="208" spans="1:19" ht="66.75" customHeight="1" thickBot="1" x14ac:dyDescent="0.3">
      <c r="A208" s="125"/>
      <c r="B208" s="128"/>
      <c r="C208" s="445"/>
      <c r="D208" s="436"/>
      <c r="E208" s="436"/>
      <c r="F208" s="436"/>
      <c r="G208" s="440"/>
      <c r="H208" s="440"/>
      <c r="I208" s="440"/>
      <c r="J208" s="440"/>
      <c r="K208" s="440"/>
      <c r="L208" s="440"/>
      <c r="M208" s="151" t="s">
        <v>611</v>
      </c>
      <c r="N208" s="179">
        <f>N206/N207</f>
        <v>6.8011499999999998</v>
      </c>
      <c r="O208" s="179">
        <f>O206/O207</f>
        <v>6.25</v>
      </c>
      <c r="P208" s="267">
        <f>P206/P207</f>
        <v>6.25</v>
      </c>
      <c r="Q208" s="179">
        <f>Q206/Q207</f>
        <v>6.4705882352941178</v>
      </c>
      <c r="R208" s="466"/>
      <c r="S208" s="449"/>
    </row>
    <row r="209" spans="1:19" ht="67.5" customHeight="1" thickBot="1" x14ac:dyDescent="0.3">
      <c r="A209" s="125"/>
      <c r="B209" s="434"/>
      <c r="C209" s="446"/>
      <c r="D209" s="438"/>
      <c r="E209" s="438"/>
      <c r="F209" s="438"/>
      <c r="G209" s="441"/>
      <c r="H209" s="441"/>
      <c r="I209" s="441"/>
      <c r="J209" s="441"/>
      <c r="K209" s="441"/>
      <c r="L209" s="441"/>
      <c r="M209" s="151" t="s">
        <v>19</v>
      </c>
      <c r="N209" s="179">
        <v>100</v>
      </c>
      <c r="O209" s="179">
        <v>100</v>
      </c>
      <c r="P209" s="267">
        <v>100</v>
      </c>
      <c r="Q209" s="179">
        <v>100</v>
      </c>
      <c r="R209" s="467"/>
      <c r="S209" s="474"/>
    </row>
    <row r="210" spans="1:19" ht="13.5" customHeight="1" thickBot="1" x14ac:dyDescent="0.3">
      <c r="A210" s="125"/>
      <c r="B210" s="434"/>
      <c r="C210" s="444" t="s">
        <v>484</v>
      </c>
      <c r="D210" s="435" t="s">
        <v>326</v>
      </c>
      <c r="E210" s="435" t="s">
        <v>348</v>
      </c>
      <c r="F210" s="435" t="s">
        <v>321</v>
      </c>
      <c r="G210" s="442">
        <f>SUM(H210:K210)</f>
        <v>242563.20000000001</v>
      </c>
      <c r="H210" s="442">
        <v>15640.8</v>
      </c>
      <c r="I210" s="442">
        <v>15640.8</v>
      </c>
      <c r="J210" s="442">
        <v>105640.8</v>
      </c>
      <c r="K210" s="442">
        <v>105640.8</v>
      </c>
      <c r="L210" s="442" t="str">
        <f>TEXT(G210,$G$5) &amp; $G$4 &amp; "2019 - " &amp; TEXT(H210,$G$5) &amp; $G$4 &amp; "2020 - " &amp; TEXT(I210,$G$5)  &amp; $G$4 &amp; "2021 - " &amp; TEXT(J210,$G$5)  &amp; $G$4 &amp; "2022 - " &amp; TEXT(K210,$G$5)</f>
        <v>242 563,2
2019 - 15 640,8
2020 - 15 640,8
2021 - 105 640,8
2022 - 105 640,8</v>
      </c>
      <c r="M210" s="151" t="s">
        <v>541</v>
      </c>
      <c r="N210" s="219">
        <f>H210</f>
        <v>15640.8</v>
      </c>
      <c r="O210" s="219">
        <f>I210</f>
        <v>15640.8</v>
      </c>
      <c r="P210" s="265">
        <f>J210</f>
        <v>105640.8</v>
      </c>
      <c r="Q210" s="219">
        <f>K210</f>
        <v>105640.8</v>
      </c>
      <c r="R210" s="468">
        <v>2</v>
      </c>
      <c r="S210" s="448" t="s">
        <v>614</v>
      </c>
    </row>
    <row r="211" spans="1:19" ht="29.25" customHeight="1" thickBot="1" x14ac:dyDescent="0.3">
      <c r="A211" s="125"/>
      <c r="B211" s="434"/>
      <c r="C211" s="445"/>
      <c r="D211" s="436"/>
      <c r="E211" s="436"/>
      <c r="F211" s="436"/>
      <c r="G211" s="440"/>
      <c r="H211" s="440"/>
      <c r="I211" s="440"/>
      <c r="J211" s="440"/>
      <c r="K211" s="440"/>
      <c r="L211" s="440"/>
      <c r="M211" s="151" t="s">
        <v>249</v>
      </c>
      <c r="N211" s="123">
        <v>665</v>
      </c>
      <c r="O211" s="123">
        <v>665</v>
      </c>
      <c r="P211" s="266">
        <v>4500</v>
      </c>
      <c r="Q211" s="123">
        <v>4500</v>
      </c>
      <c r="R211" s="466"/>
      <c r="S211" s="449"/>
    </row>
    <row r="212" spans="1:19" ht="54" customHeight="1" thickBot="1" x14ac:dyDescent="0.3">
      <c r="A212" s="125"/>
      <c r="B212" s="434"/>
      <c r="C212" s="445"/>
      <c r="D212" s="436"/>
      <c r="E212" s="436"/>
      <c r="F212" s="436"/>
      <c r="G212" s="440"/>
      <c r="H212" s="440"/>
      <c r="I212" s="440"/>
      <c r="J212" s="440"/>
      <c r="K212" s="440"/>
      <c r="L212" s="440"/>
      <c r="M212" s="151" t="s">
        <v>613</v>
      </c>
      <c r="N212" s="131">
        <f>N210/N211</f>
        <v>23.52</v>
      </c>
      <c r="O212" s="131">
        <f>O210/O211</f>
        <v>23.52</v>
      </c>
      <c r="P212" s="267">
        <f>P210/P211</f>
        <v>23.475733333333334</v>
      </c>
      <c r="Q212" s="131">
        <f>Q210/Q211</f>
        <v>23.475733333333334</v>
      </c>
      <c r="R212" s="466"/>
      <c r="S212" s="449"/>
    </row>
    <row r="213" spans="1:19" ht="52.5" customHeight="1" thickBot="1" x14ac:dyDescent="0.3">
      <c r="A213" s="125"/>
      <c r="B213" s="128"/>
      <c r="C213" s="446"/>
      <c r="D213" s="438"/>
      <c r="E213" s="438"/>
      <c r="F213" s="438"/>
      <c r="G213" s="441"/>
      <c r="H213" s="441"/>
      <c r="I213" s="441"/>
      <c r="J213" s="441"/>
      <c r="K213" s="441"/>
      <c r="L213" s="441"/>
      <c r="M213" s="151" t="s">
        <v>20</v>
      </c>
      <c r="N213" s="131">
        <v>100</v>
      </c>
      <c r="O213" s="131">
        <v>100</v>
      </c>
      <c r="P213" s="267">
        <v>100</v>
      </c>
      <c r="Q213" s="131">
        <v>100</v>
      </c>
      <c r="R213" s="467"/>
      <c r="S213" s="474"/>
    </row>
    <row r="214" spans="1:19" ht="13.5" customHeight="1" thickBot="1" x14ac:dyDescent="0.3">
      <c r="A214" s="125"/>
      <c r="B214" s="128"/>
      <c r="C214" s="444" t="s">
        <v>485</v>
      </c>
      <c r="D214" s="435" t="s">
        <v>326</v>
      </c>
      <c r="E214" s="435" t="s">
        <v>348</v>
      </c>
      <c r="F214" s="435" t="s">
        <v>321</v>
      </c>
      <c r="G214" s="442">
        <f>SUM(H214:K214)</f>
        <v>28301.940000000002</v>
      </c>
      <c r="H214" s="442">
        <v>7290.99</v>
      </c>
      <c r="I214" s="442">
        <v>7003.65</v>
      </c>
      <c r="J214" s="442">
        <v>7003.65</v>
      </c>
      <c r="K214" s="442">
        <v>7003.65</v>
      </c>
      <c r="L214" s="442" t="str">
        <f>TEXT(G214,$G$5) &amp; $G$4 &amp; "2019 - " &amp; TEXT(H214,$G$5) &amp; $G$4 &amp; "2020 - " &amp; TEXT(I214,$G$5)  &amp; $G$4 &amp; "2021 - " &amp; TEXT(J214,$G$5)  &amp; $G$4 &amp; "2022 - " &amp; TEXT(K214,$G$5)</f>
        <v>28 301,9
2019 - 7 291,0
2020 - 7 003,7
2021 - 7 003,7
2022 - 7 003,7</v>
      </c>
      <c r="M214" s="151" t="s">
        <v>541</v>
      </c>
      <c r="N214" s="219">
        <f>H214</f>
        <v>7290.99</v>
      </c>
      <c r="O214" s="219">
        <f>I214</f>
        <v>7003.65</v>
      </c>
      <c r="P214" s="265">
        <f>J214</f>
        <v>7003.65</v>
      </c>
      <c r="Q214" s="219">
        <f>K214</f>
        <v>7003.65</v>
      </c>
      <c r="R214" s="468">
        <v>2</v>
      </c>
      <c r="S214" s="448" t="s">
        <v>616</v>
      </c>
    </row>
    <row r="215" spans="1:19" ht="54.75" customHeight="1" thickBot="1" x14ac:dyDescent="0.3">
      <c r="A215" s="125"/>
      <c r="B215" s="128"/>
      <c r="C215" s="445"/>
      <c r="D215" s="436"/>
      <c r="E215" s="436"/>
      <c r="F215" s="436"/>
      <c r="G215" s="440"/>
      <c r="H215" s="440"/>
      <c r="I215" s="440"/>
      <c r="J215" s="440"/>
      <c r="K215" s="440"/>
      <c r="L215" s="440"/>
      <c r="M215" s="151" t="s">
        <v>250</v>
      </c>
      <c r="N215" s="123">
        <v>13000</v>
      </c>
      <c r="O215" s="123">
        <v>13000</v>
      </c>
      <c r="P215" s="266">
        <v>13000</v>
      </c>
      <c r="Q215" s="123">
        <v>13000</v>
      </c>
      <c r="R215" s="466"/>
      <c r="S215" s="449"/>
    </row>
    <row r="216" spans="1:19" ht="80.25" customHeight="1" thickBot="1" x14ac:dyDescent="0.3">
      <c r="A216" s="125"/>
      <c r="B216" s="434"/>
      <c r="C216" s="445"/>
      <c r="D216" s="436"/>
      <c r="E216" s="436"/>
      <c r="F216" s="436"/>
      <c r="G216" s="440"/>
      <c r="H216" s="440"/>
      <c r="I216" s="440"/>
      <c r="J216" s="440"/>
      <c r="K216" s="440"/>
      <c r="L216" s="440"/>
      <c r="M216" s="151" t="s">
        <v>615</v>
      </c>
      <c r="N216" s="131">
        <f>N214/N215</f>
        <v>0.56084538461538458</v>
      </c>
      <c r="O216" s="131">
        <f>O214/O215</f>
        <v>0.53874230769230769</v>
      </c>
      <c r="P216" s="267">
        <f>P214/P215</f>
        <v>0.53874230769230769</v>
      </c>
      <c r="Q216" s="131">
        <f>Q214/Q215</f>
        <v>0.53874230769230769</v>
      </c>
      <c r="R216" s="466"/>
      <c r="S216" s="449"/>
    </row>
    <row r="217" spans="1:19" ht="66" customHeight="1" thickBot="1" x14ac:dyDescent="0.3">
      <c r="A217" s="125"/>
      <c r="B217" s="434"/>
      <c r="C217" s="446"/>
      <c r="D217" s="438"/>
      <c r="E217" s="438"/>
      <c r="F217" s="438"/>
      <c r="G217" s="441"/>
      <c r="H217" s="441"/>
      <c r="I217" s="441"/>
      <c r="J217" s="441"/>
      <c r="K217" s="441"/>
      <c r="L217" s="441"/>
      <c r="M217" s="151" t="s">
        <v>21</v>
      </c>
      <c r="N217" s="131">
        <v>100</v>
      </c>
      <c r="O217" s="131">
        <v>100</v>
      </c>
      <c r="P217" s="267">
        <v>100</v>
      </c>
      <c r="Q217" s="131">
        <v>100</v>
      </c>
      <c r="R217" s="467"/>
      <c r="S217" s="474"/>
    </row>
    <row r="218" spans="1:19" ht="13.5" customHeight="1" thickBot="1" x14ac:dyDescent="0.3">
      <c r="A218" s="125"/>
      <c r="B218" s="434"/>
      <c r="C218" s="444" t="s">
        <v>535</v>
      </c>
      <c r="D218" s="435" t="s">
        <v>148</v>
      </c>
      <c r="E218" s="435" t="s">
        <v>348</v>
      </c>
      <c r="F218" s="435" t="s">
        <v>321</v>
      </c>
      <c r="G218" s="442">
        <f>SUM(H218:K218)</f>
        <v>20201.400000000001</v>
      </c>
      <c r="H218" s="442">
        <v>10156.1</v>
      </c>
      <c r="I218" s="442">
        <v>3362.3</v>
      </c>
      <c r="J218" s="442">
        <v>6683</v>
      </c>
      <c r="K218" s="442">
        <v>0</v>
      </c>
      <c r="L218" s="442" t="str">
        <f>TEXT(G218,$G$5) &amp; $G$4 &amp; "2019 - " &amp; TEXT(H218,$G$5) &amp; $G$4 &amp; "2020 - " &amp; TEXT(I218,$G$5)  &amp; $G$4 &amp; "2021 - " &amp; TEXT(J218,$G$5)  &amp; $G$4 &amp; "2022 - " &amp; TEXT(K218,$G$5)</f>
        <v>20 201,4
2019 - 10 156,1
2020 - 3 362,3
2021 - 6 683,0
2022 - 0,0</v>
      </c>
      <c r="M218" s="118" t="s">
        <v>541</v>
      </c>
      <c r="N218" s="219">
        <f>H218</f>
        <v>10156.1</v>
      </c>
      <c r="O218" s="219">
        <f>I218</f>
        <v>3362.3</v>
      </c>
      <c r="P218" s="265">
        <f>J218</f>
        <v>6683</v>
      </c>
      <c r="Q218" s="219">
        <f>K218</f>
        <v>0</v>
      </c>
      <c r="R218" s="468">
        <v>2</v>
      </c>
      <c r="S218" s="448" t="s">
        <v>617</v>
      </c>
    </row>
    <row r="219" spans="1:19" ht="39" thickBot="1" x14ac:dyDescent="0.3">
      <c r="A219" s="125"/>
      <c r="B219" s="434"/>
      <c r="C219" s="445"/>
      <c r="D219" s="436"/>
      <c r="E219" s="436"/>
      <c r="F219" s="436"/>
      <c r="G219" s="440"/>
      <c r="H219" s="440"/>
      <c r="I219" s="440"/>
      <c r="J219" s="440"/>
      <c r="K219" s="440"/>
      <c r="L219" s="440"/>
      <c r="M219" s="151" t="s">
        <v>253</v>
      </c>
      <c r="N219" s="178">
        <v>1</v>
      </c>
      <c r="O219" s="178">
        <v>1</v>
      </c>
      <c r="P219" s="266">
        <v>1</v>
      </c>
      <c r="Q219" s="179"/>
      <c r="R219" s="466"/>
      <c r="S219" s="449"/>
    </row>
    <row r="220" spans="1:19" ht="66" customHeight="1" thickBot="1" x14ac:dyDescent="0.3">
      <c r="A220" s="125"/>
      <c r="B220" s="128"/>
      <c r="C220" s="445"/>
      <c r="D220" s="436"/>
      <c r="E220" s="436"/>
      <c r="F220" s="436"/>
      <c r="G220" s="440"/>
      <c r="H220" s="440"/>
      <c r="I220" s="440"/>
      <c r="J220" s="440"/>
      <c r="K220" s="440"/>
      <c r="L220" s="440"/>
      <c r="M220" s="151" t="s">
        <v>618</v>
      </c>
      <c r="N220" s="179">
        <f>N218/N219</f>
        <v>10156.1</v>
      </c>
      <c r="O220" s="179">
        <f>O218/O219</f>
        <v>3362.3</v>
      </c>
      <c r="P220" s="267">
        <f>P218/P219</f>
        <v>6683</v>
      </c>
      <c r="Q220" s="179"/>
      <c r="R220" s="466"/>
      <c r="S220" s="449"/>
    </row>
    <row r="221" spans="1:19" ht="68.25" customHeight="1" thickBot="1" x14ac:dyDescent="0.3">
      <c r="A221" s="125"/>
      <c r="B221" s="128"/>
      <c r="C221" s="446"/>
      <c r="D221" s="438"/>
      <c r="E221" s="438"/>
      <c r="F221" s="438"/>
      <c r="G221" s="441"/>
      <c r="H221" s="441"/>
      <c r="I221" s="441"/>
      <c r="J221" s="441"/>
      <c r="K221" s="441"/>
      <c r="L221" s="441"/>
      <c r="M221" s="151" t="s">
        <v>22</v>
      </c>
      <c r="N221" s="179">
        <v>100</v>
      </c>
      <c r="O221" s="179">
        <v>100</v>
      </c>
      <c r="P221" s="267">
        <v>100</v>
      </c>
      <c r="Q221" s="179"/>
      <c r="R221" s="467"/>
      <c r="S221" s="474"/>
    </row>
    <row r="222" spans="1:19" ht="13.5" customHeight="1" thickBot="1" x14ac:dyDescent="0.3">
      <c r="A222" s="125"/>
      <c r="B222" s="434"/>
      <c r="C222" s="465" t="s">
        <v>486</v>
      </c>
      <c r="D222" s="519" t="s">
        <v>326</v>
      </c>
      <c r="E222" s="519" t="s">
        <v>126</v>
      </c>
      <c r="F222" s="519" t="s">
        <v>321</v>
      </c>
      <c r="G222" s="516">
        <f>SUM(H222:K222)</f>
        <v>205027</v>
      </c>
      <c r="H222" s="516">
        <v>10297</v>
      </c>
      <c r="I222" s="516">
        <v>37341</v>
      </c>
      <c r="J222" s="516">
        <v>50824</v>
      </c>
      <c r="K222" s="516">
        <v>106565</v>
      </c>
      <c r="L222" s="516" t="str">
        <f>TEXT(G222,$G$5) &amp; $G$4 &amp; "2019 - " &amp; TEXT(H222,$G$5) &amp; $G$4 &amp; "2020 - " &amp; TEXT(I222,$G$5)  &amp; $G$4 &amp; "2021 - " &amp; TEXT(J222,$G$5)  &amp; $G$4 &amp; "2022 - " &amp; TEXT(K222,$G$5)</f>
        <v>205 027,0
2019 - 10 297,0
2020 - 37 341,0
2021 - 50 824,0
2022 - 106 565,0</v>
      </c>
      <c r="M222" s="151" t="s">
        <v>541</v>
      </c>
      <c r="N222" s="219">
        <f>H222</f>
        <v>10297</v>
      </c>
      <c r="O222" s="219">
        <f>I222</f>
        <v>37341</v>
      </c>
      <c r="P222" s="265">
        <f>J222</f>
        <v>50824</v>
      </c>
      <c r="Q222" s="219">
        <f>K222</f>
        <v>106565</v>
      </c>
      <c r="R222" s="478">
        <v>3</v>
      </c>
      <c r="S222" s="448" t="s">
        <v>620</v>
      </c>
    </row>
    <row r="223" spans="1:19" ht="26.25" thickBot="1" x14ac:dyDescent="0.3">
      <c r="A223" s="125"/>
      <c r="B223" s="434"/>
      <c r="C223" s="457"/>
      <c r="D223" s="520"/>
      <c r="E223" s="520"/>
      <c r="F223" s="520"/>
      <c r="G223" s="517"/>
      <c r="H223" s="517"/>
      <c r="I223" s="517"/>
      <c r="J223" s="517"/>
      <c r="K223" s="517"/>
      <c r="L223" s="517"/>
      <c r="M223" s="151" t="s">
        <v>23</v>
      </c>
      <c r="N223" s="173">
        <v>1</v>
      </c>
      <c r="O223" s="173">
        <v>1</v>
      </c>
      <c r="P223" s="280">
        <v>1</v>
      </c>
      <c r="Q223" s="173">
        <v>1</v>
      </c>
      <c r="R223" s="479"/>
      <c r="S223" s="449"/>
    </row>
    <row r="224" spans="1:19" ht="54" customHeight="1" thickBot="1" x14ac:dyDescent="0.3">
      <c r="A224" s="125"/>
      <c r="B224" s="434"/>
      <c r="C224" s="457"/>
      <c r="D224" s="520"/>
      <c r="E224" s="520"/>
      <c r="F224" s="520"/>
      <c r="G224" s="517"/>
      <c r="H224" s="517"/>
      <c r="I224" s="517"/>
      <c r="J224" s="517"/>
      <c r="K224" s="517"/>
      <c r="L224" s="517"/>
      <c r="M224" s="151" t="s">
        <v>619</v>
      </c>
      <c r="N224" s="172">
        <f>N222/N223</f>
        <v>10297</v>
      </c>
      <c r="O224" s="172">
        <f>O222/O223</f>
        <v>37341</v>
      </c>
      <c r="P224" s="281">
        <f>P222/P223</f>
        <v>50824</v>
      </c>
      <c r="Q224" s="172">
        <f>Q222/Q223</f>
        <v>106565</v>
      </c>
      <c r="R224" s="479"/>
      <c r="S224" s="449"/>
    </row>
    <row r="225" spans="1:20" ht="54" customHeight="1" thickBot="1" x14ac:dyDescent="0.3">
      <c r="A225" s="125"/>
      <c r="B225" s="434"/>
      <c r="C225" s="458"/>
      <c r="D225" s="521"/>
      <c r="E225" s="521"/>
      <c r="F225" s="521"/>
      <c r="G225" s="518"/>
      <c r="H225" s="518"/>
      <c r="I225" s="518"/>
      <c r="J225" s="518"/>
      <c r="K225" s="518"/>
      <c r="L225" s="518"/>
      <c r="M225" s="151" t="s">
        <v>24</v>
      </c>
      <c r="N225" s="172">
        <v>100</v>
      </c>
      <c r="O225" s="172">
        <v>100</v>
      </c>
      <c r="P225" s="281">
        <v>100</v>
      </c>
      <c r="Q225" s="172">
        <v>100</v>
      </c>
      <c r="R225" s="480"/>
      <c r="S225" s="474"/>
    </row>
    <row r="226" spans="1:20" ht="13.5" customHeight="1" thickBot="1" x14ac:dyDescent="0.3">
      <c r="A226" s="125"/>
      <c r="B226" s="128"/>
      <c r="C226" s="444" t="s">
        <v>487</v>
      </c>
      <c r="D226" s="435" t="s">
        <v>326</v>
      </c>
      <c r="E226" s="435" t="s">
        <v>534</v>
      </c>
      <c r="F226" s="435" t="s">
        <v>321</v>
      </c>
      <c r="G226" s="442">
        <f>SUM(H226:K226)</f>
        <v>15000</v>
      </c>
      <c r="H226" s="442">
        <v>5000</v>
      </c>
      <c r="I226" s="442">
        <v>3400</v>
      </c>
      <c r="J226" s="442">
        <v>3300</v>
      </c>
      <c r="K226" s="442">
        <v>3300</v>
      </c>
      <c r="L226" s="442" t="str">
        <f>TEXT(G226,$G$5) &amp; $G$4 &amp; "2019 - " &amp; TEXT(H226,$G$5) &amp; $G$4 &amp; "2020 - " &amp; TEXT(I226,$G$5)  &amp; $G$4 &amp; "2021 - " &amp; TEXT(J226,$G$5)  &amp; $G$4 &amp; "2022 - " &amp; TEXT(K226,$G$5)</f>
        <v>15 000,0
2019 - 5 000,0
2020 - 3 400,0
2021 - 3 300,0
2022 - 3 300,0</v>
      </c>
      <c r="M226" s="151" t="s">
        <v>541</v>
      </c>
      <c r="N226" s="219">
        <f>H226</f>
        <v>5000</v>
      </c>
      <c r="O226" s="219">
        <f>I226</f>
        <v>3400</v>
      </c>
      <c r="P226" s="265">
        <f>J226</f>
        <v>3300</v>
      </c>
      <c r="Q226" s="219">
        <f>K226</f>
        <v>3300</v>
      </c>
      <c r="R226" s="468">
        <v>3</v>
      </c>
      <c r="S226" s="448" t="s">
        <v>622</v>
      </c>
    </row>
    <row r="227" spans="1:20" ht="26.25" thickBot="1" x14ac:dyDescent="0.3">
      <c r="A227" s="125"/>
      <c r="B227" s="128"/>
      <c r="C227" s="445"/>
      <c r="D227" s="436"/>
      <c r="E227" s="436"/>
      <c r="F227" s="436"/>
      <c r="G227" s="440"/>
      <c r="H227" s="440"/>
      <c r="I227" s="440"/>
      <c r="J227" s="440"/>
      <c r="K227" s="440"/>
      <c r="L227" s="440"/>
      <c r="M227" s="151" t="s">
        <v>25</v>
      </c>
      <c r="N227" s="123">
        <v>4</v>
      </c>
      <c r="O227" s="123">
        <v>4</v>
      </c>
      <c r="P227" s="266">
        <v>4</v>
      </c>
      <c r="Q227" s="123">
        <v>4</v>
      </c>
      <c r="R227" s="466"/>
      <c r="S227" s="449"/>
    </row>
    <row r="228" spans="1:20" ht="66.75" customHeight="1" thickBot="1" x14ac:dyDescent="0.3">
      <c r="A228" s="125"/>
      <c r="B228" s="128"/>
      <c r="C228" s="445"/>
      <c r="D228" s="436"/>
      <c r="E228" s="436"/>
      <c r="F228" s="436"/>
      <c r="G228" s="440"/>
      <c r="H228" s="440"/>
      <c r="I228" s="440"/>
      <c r="J228" s="440"/>
      <c r="K228" s="440"/>
      <c r="L228" s="440"/>
      <c r="M228" s="151" t="s">
        <v>621</v>
      </c>
      <c r="N228" s="131">
        <f>N226/N227</f>
        <v>1250</v>
      </c>
      <c r="O228" s="131">
        <f>O226/O227</f>
        <v>850</v>
      </c>
      <c r="P228" s="267">
        <f>P226/P227</f>
        <v>825</v>
      </c>
      <c r="Q228" s="131">
        <f>Q226/Q227</f>
        <v>825</v>
      </c>
      <c r="R228" s="466"/>
      <c r="S228" s="449"/>
    </row>
    <row r="229" spans="1:20" ht="83.25" customHeight="1" thickBot="1" x14ac:dyDescent="0.3">
      <c r="A229" s="125"/>
      <c r="B229" s="128"/>
      <c r="C229" s="446"/>
      <c r="D229" s="438"/>
      <c r="E229" s="438"/>
      <c r="F229" s="438"/>
      <c r="G229" s="441"/>
      <c r="H229" s="441"/>
      <c r="I229" s="441"/>
      <c r="J229" s="441"/>
      <c r="K229" s="441"/>
      <c r="L229" s="441"/>
      <c r="M229" s="151" t="s">
        <v>26</v>
      </c>
      <c r="N229" s="131">
        <v>100</v>
      </c>
      <c r="O229" s="131">
        <v>100</v>
      </c>
      <c r="P229" s="267">
        <v>100</v>
      </c>
      <c r="Q229" s="131">
        <v>100</v>
      </c>
      <c r="R229" s="467"/>
      <c r="S229" s="474"/>
    </row>
    <row r="230" spans="1:20" ht="13.5" customHeight="1" thickBot="1" x14ac:dyDescent="0.3">
      <c r="A230" s="128"/>
      <c r="B230" s="230"/>
      <c r="C230" s="465" t="s">
        <v>526</v>
      </c>
      <c r="D230" s="435" t="s">
        <v>319</v>
      </c>
      <c r="E230" s="435" t="s">
        <v>320</v>
      </c>
      <c r="F230" s="435" t="s">
        <v>321</v>
      </c>
      <c r="G230" s="442">
        <f>SUM(H230:K230)</f>
        <v>50000</v>
      </c>
      <c r="H230" s="442">
        <v>15000</v>
      </c>
      <c r="I230" s="442">
        <v>15000</v>
      </c>
      <c r="J230" s="442">
        <v>10000</v>
      </c>
      <c r="K230" s="442">
        <v>10000</v>
      </c>
      <c r="L230" s="442" t="str">
        <f>TEXT(G230,$G$5) &amp; $G$4 &amp; "2019 - " &amp; TEXT(H230,$G$5) &amp; $G$4 &amp; "2020 - " &amp; TEXT(I230,$G$5)  &amp; $G$4 &amp; "2021 - " &amp; TEXT(J230,$G$5)  &amp; $G$4 &amp; "2022 - " &amp; TEXT(K230,$G$5)</f>
        <v>50 000,0
2019 - 15 000,0
2020 - 15 000,0
2021 - 10 000,0
2022 - 10 000,0</v>
      </c>
      <c r="M230" s="151" t="s">
        <v>541</v>
      </c>
      <c r="N230" s="219">
        <f>H230</f>
        <v>15000</v>
      </c>
      <c r="O230" s="219">
        <f>I230</f>
        <v>15000</v>
      </c>
      <c r="P230" s="265">
        <f>J230</f>
        <v>10000</v>
      </c>
      <c r="Q230" s="219">
        <f>K230</f>
        <v>10000</v>
      </c>
      <c r="R230" s="468">
        <v>1</v>
      </c>
      <c r="S230" s="448" t="s">
        <v>623</v>
      </c>
    </row>
    <row r="231" spans="1:20" ht="66.75" customHeight="1" thickBot="1" x14ac:dyDescent="0.3">
      <c r="A231" s="128"/>
      <c r="B231" s="230"/>
      <c r="C231" s="457"/>
      <c r="D231" s="436"/>
      <c r="E231" s="436"/>
      <c r="F231" s="436"/>
      <c r="G231" s="440"/>
      <c r="H231" s="440"/>
      <c r="I231" s="440"/>
      <c r="J231" s="440"/>
      <c r="K231" s="440"/>
      <c r="L231" s="440"/>
      <c r="M231" s="151" t="s">
        <v>281</v>
      </c>
      <c r="N231" s="228">
        <v>1</v>
      </c>
      <c r="O231" s="228">
        <v>1</v>
      </c>
      <c r="P231" s="266">
        <v>1</v>
      </c>
      <c r="Q231" s="228">
        <v>1</v>
      </c>
      <c r="R231" s="466"/>
      <c r="S231" s="449"/>
    </row>
    <row r="232" spans="1:20" ht="28.5" customHeight="1" thickBot="1" x14ac:dyDescent="0.3">
      <c r="A232" s="128"/>
      <c r="B232" s="230"/>
      <c r="C232" s="457"/>
      <c r="D232" s="436"/>
      <c r="E232" s="436"/>
      <c r="F232" s="436"/>
      <c r="G232" s="440"/>
      <c r="H232" s="440"/>
      <c r="I232" s="440"/>
      <c r="J232" s="440"/>
      <c r="K232" s="440"/>
      <c r="L232" s="440"/>
      <c r="M232" s="117" t="s">
        <v>433</v>
      </c>
      <c r="N232" s="162">
        <v>4000</v>
      </c>
      <c r="O232" s="162">
        <v>5000</v>
      </c>
      <c r="P232" s="272">
        <v>7000</v>
      </c>
      <c r="Q232" s="162">
        <v>8000</v>
      </c>
      <c r="R232" s="466"/>
      <c r="S232" s="449"/>
    </row>
    <row r="233" spans="1:20" ht="53.25" customHeight="1" thickBot="1" x14ac:dyDescent="0.3">
      <c r="A233" s="128"/>
      <c r="B233" s="230"/>
      <c r="C233" s="457"/>
      <c r="D233" s="436"/>
      <c r="E233" s="436"/>
      <c r="F233" s="436"/>
      <c r="G233" s="440"/>
      <c r="H233" s="440"/>
      <c r="I233" s="440"/>
      <c r="J233" s="440"/>
      <c r="K233" s="440"/>
      <c r="L233" s="440"/>
      <c r="M233" s="151" t="s">
        <v>624</v>
      </c>
      <c r="N233" s="229">
        <f>N230/N231</f>
        <v>15000</v>
      </c>
      <c r="O233" s="229">
        <f>O230/O231</f>
        <v>15000</v>
      </c>
      <c r="P233" s="267">
        <f>P230/P231</f>
        <v>10000</v>
      </c>
      <c r="Q233" s="229">
        <f>Q230/Q231</f>
        <v>10000</v>
      </c>
      <c r="R233" s="466"/>
      <c r="S233" s="449"/>
    </row>
    <row r="234" spans="1:20" ht="61.5" customHeight="1" thickBot="1" x14ac:dyDescent="0.3">
      <c r="A234" s="128"/>
      <c r="B234" s="231"/>
      <c r="C234" s="458"/>
      <c r="D234" s="438"/>
      <c r="E234" s="438"/>
      <c r="F234" s="438"/>
      <c r="G234" s="441"/>
      <c r="H234" s="441"/>
      <c r="I234" s="441"/>
      <c r="J234" s="441"/>
      <c r="K234" s="441"/>
      <c r="L234" s="441"/>
      <c r="M234" s="151" t="s">
        <v>547</v>
      </c>
      <c r="N234" s="229">
        <v>1</v>
      </c>
      <c r="O234" s="229">
        <f>O232/N232</f>
        <v>1.25</v>
      </c>
      <c r="P234" s="267">
        <f>P232/O232</f>
        <v>1.4</v>
      </c>
      <c r="Q234" s="229">
        <f>Q232/P232</f>
        <v>1.1428571428571428</v>
      </c>
      <c r="R234" s="467"/>
      <c r="S234" s="474"/>
    </row>
    <row r="235" spans="1:20" s="102" customFormat="1" ht="21" customHeight="1" thickBot="1" x14ac:dyDescent="0.3">
      <c r="A235" s="230"/>
      <c r="B235" s="230"/>
      <c r="C235" s="457" t="s">
        <v>655</v>
      </c>
      <c r="D235" s="436" t="s">
        <v>319</v>
      </c>
      <c r="E235" s="436" t="s">
        <v>320</v>
      </c>
      <c r="F235" s="436" t="s">
        <v>321</v>
      </c>
      <c r="G235" s="440">
        <f>SUM(H235:K235)</f>
        <v>12000</v>
      </c>
      <c r="H235" s="440">
        <v>6000</v>
      </c>
      <c r="I235" s="440">
        <v>2000</v>
      </c>
      <c r="J235" s="440">
        <v>2000</v>
      </c>
      <c r="K235" s="440">
        <v>2000</v>
      </c>
      <c r="L235" s="440" t="str">
        <f>TEXT(G235,$G$5) &amp; $G$4 &amp; "2019 - " &amp; TEXT(H235,$G$5) &amp; $G$4 &amp; "2020 - " &amp; TEXT(I235,$G$5)  &amp; $G$4 &amp; "2021 - " &amp; TEXT(J235,$G$5)  &amp; $G$4 &amp; "2022 - " &amp; TEXT(K235,$G$5)</f>
        <v>12 000,0
2019 - 6 000,0
2020 - 2 000,0
2021 - 2 000,0
2022 - 2 000,0</v>
      </c>
      <c r="M235" s="151" t="s">
        <v>541</v>
      </c>
      <c r="N235" s="224">
        <f>H235</f>
        <v>6000</v>
      </c>
      <c r="O235" s="224">
        <f>I235</f>
        <v>2000</v>
      </c>
      <c r="P235" s="282">
        <f>J235</f>
        <v>2000</v>
      </c>
      <c r="Q235" s="224">
        <f>K235</f>
        <v>2000</v>
      </c>
      <c r="R235" s="466">
        <v>1</v>
      </c>
      <c r="S235" s="448" t="s">
        <v>625</v>
      </c>
      <c r="T235" s="101"/>
    </row>
    <row r="236" spans="1:20" s="102" customFormat="1" ht="69.75" customHeight="1" thickBot="1" x14ac:dyDescent="0.3">
      <c r="A236" s="230"/>
      <c r="B236" s="230"/>
      <c r="C236" s="457"/>
      <c r="D236" s="436"/>
      <c r="E236" s="436"/>
      <c r="F236" s="436"/>
      <c r="G236" s="440"/>
      <c r="H236" s="440"/>
      <c r="I236" s="440"/>
      <c r="J236" s="440"/>
      <c r="K236" s="440"/>
      <c r="L236" s="440"/>
      <c r="M236" s="151" t="s">
        <v>281</v>
      </c>
      <c r="N236" s="228">
        <v>1</v>
      </c>
      <c r="O236" s="228">
        <v>1</v>
      </c>
      <c r="P236" s="266">
        <v>1</v>
      </c>
      <c r="Q236" s="228">
        <v>1</v>
      </c>
      <c r="R236" s="466"/>
      <c r="S236" s="449"/>
      <c r="T236" s="101"/>
    </row>
    <row r="237" spans="1:20" s="102" customFormat="1" ht="31.5" customHeight="1" thickBot="1" x14ac:dyDescent="0.3">
      <c r="A237" s="230"/>
      <c r="B237" s="230"/>
      <c r="C237" s="457"/>
      <c r="D237" s="436"/>
      <c r="E237" s="436"/>
      <c r="F237" s="436"/>
      <c r="G237" s="440"/>
      <c r="H237" s="440"/>
      <c r="I237" s="440"/>
      <c r="J237" s="440"/>
      <c r="K237" s="440"/>
      <c r="L237" s="440"/>
      <c r="M237" s="117" t="s">
        <v>433</v>
      </c>
      <c r="N237" s="228">
        <v>60</v>
      </c>
      <c r="O237" s="228">
        <v>90</v>
      </c>
      <c r="P237" s="266">
        <v>120</v>
      </c>
      <c r="Q237" s="228">
        <v>150</v>
      </c>
      <c r="R237" s="466"/>
      <c r="S237" s="449"/>
      <c r="T237" s="101"/>
    </row>
    <row r="238" spans="1:20" s="102" customFormat="1" ht="56.25" customHeight="1" thickBot="1" x14ac:dyDescent="0.3">
      <c r="A238" s="230"/>
      <c r="B238" s="230"/>
      <c r="C238" s="457"/>
      <c r="D238" s="436"/>
      <c r="E238" s="436"/>
      <c r="F238" s="436"/>
      <c r="G238" s="440"/>
      <c r="H238" s="440"/>
      <c r="I238" s="440"/>
      <c r="J238" s="440"/>
      <c r="K238" s="440"/>
      <c r="L238" s="440"/>
      <c r="M238" s="151" t="s">
        <v>624</v>
      </c>
      <c r="N238" s="229">
        <f>N235/N236</f>
        <v>6000</v>
      </c>
      <c r="O238" s="229">
        <f>O235/O236</f>
        <v>2000</v>
      </c>
      <c r="P238" s="267">
        <v>1500</v>
      </c>
      <c r="Q238" s="229">
        <v>1000</v>
      </c>
      <c r="R238" s="466"/>
      <c r="S238" s="449"/>
      <c r="T238" s="101"/>
    </row>
    <row r="239" spans="1:20" s="102" customFormat="1" ht="56.25" customHeight="1" thickBot="1" x14ac:dyDescent="0.3">
      <c r="A239" s="231"/>
      <c r="B239" s="231"/>
      <c r="C239" s="458"/>
      <c r="D239" s="438"/>
      <c r="E239" s="438"/>
      <c r="F239" s="438"/>
      <c r="G239" s="441"/>
      <c r="H239" s="441"/>
      <c r="I239" s="441"/>
      <c r="J239" s="441"/>
      <c r="K239" s="441"/>
      <c r="L239" s="441"/>
      <c r="M239" s="151" t="s">
        <v>547</v>
      </c>
      <c r="N239" s="229">
        <v>1</v>
      </c>
      <c r="O239" s="229">
        <f>O237/N237</f>
        <v>1.5</v>
      </c>
      <c r="P239" s="267">
        <f>P237/O237</f>
        <v>1.3333333333333333</v>
      </c>
      <c r="Q239" s="229">
        <f>Q237/P237</f>
        <v>1.25</v>
      </c>
      <c r="R239" s="467"/>
      <c r="S239" s="474"/>
      <c r="T239" s="101"/>
    </row>
    <row r="240" spans="1:20" ht="13.5" customHeight="1" thickBot="1" x14ac:dyDescent="0.3">
      <c r="A240" s="127" t="s">
        <v>140</v>
      </c>
      <c r="B240" s="433" t="s">
        <v>489</v>
      </c>
      <c r="C240" s="525" t="s">
        <v>517</v>
      </c>
      <c r="D240" s="435" t="s">
        <v>319</v>
      </c>
      <c r="E240" s="435" t="s">
        <v>320</v>
      </c>
      <c r="F240" s="436" t="s">
        <v>321</v>
      </c>
      <c r="G240" s="442">
        <f>SUM(H240:K240)</f>
        <v>40000</v>
      </c>
      <c r="H240" s="442">
        <v>10000</v>
      </c>
      <c r="I240" s="442">
        <v>10000</v>
      </c>
      <c r="J240" s="442">
        <v>10000</v>
      </c>
      <c r="K240" s="442">
        <v>10000</v>
      </c>
      <c r="L240" s="442" t="str">
        <f>TEXT(G240,$G$5) &amp; $G$4 &amp; "2019 - " &amp; TEXT(H240,$G$5) &amp; $G$4 &amp; "2020 - " &amp; TEXT(I240,$G$5)  &amp; $G$4 &amp; "2021 - " &amp; TEXT(J240,$G$5)  &amp; $G$4 &amp; "2022 - " &amp; TEXT(K240,$G$5)</f>
        <v>40 000,0
2019 - 10 000,0
2020 - 10 000,0
2021 - 10 000,0
2022 - 10 000,0</v>
      </c>
      <c r="M240" s="151" t="s">
        <v>541</v>
      </c>
      <c r="N240" s="219">
        <f>H240</f>
        <v>10000</v>
      </c>
      <c r="O240" s="219">
        <f>I240</f>
        <v>10000</v>
      </c>
      <c r="P240" s="265">
        <f>J240</f>
        <v>10000</v>
      </c>
      <c r="Q240" s="219">
        <f>K240</f>
        <v>10000</v>
      </c>
      <c r="R240" s="468">
        <v>1</v>
      </c>
      <c r="S240" s="448" t="s">
        <v>627</v>
      </c>
    </row>
    <row r="241" spans="1:22" ht="39" thickBot="1" x14ac:dyDescent="0.3">
      <c r="A241" s="128"/>
      <c r="B241" s="434"/>
      <c r="C241" s="445"/>
      <c r="D241" s="436"/>
      <c r="E241" s="436"/>
      <c r="F241" s="436"/>
      <c r="G241" s="440"/>
      <c r="H241" s="440"/>
      <c r="I241" s="440"/>
      <c r="J241" s="440"/>
      <c r="K241" s="440"/>
      <c r="L241" s="440"/>
      <c r="M241" s="151" t="s">
        <v>238</v>
      </c>
      <c r="N241" s="123">
        <v>1</v>
      </c>
      <c r="O241" s="123">
        <v>1</v>
      </c>
      <c r="P241" s="266">
        <v>1</v>
      </c>
      <c r="Q241" s="123">
        <v>1</v>
      </c>
      <c r="R241" s="466"/>
      <c r="S241" s="449"/>
    </row>
    <row r="242" spans="1:22" ht="41.25" customHeight="1" thickBot="1" x14ac:dyDescent="0.3">
      <c r="A242" s="128"/>
      <c r="B242" s="434"/>
      <c r="C242" s="445"/>
      <c r="D242" s="436"/>
      <c r="E242" s="436"/>
      <c r="F242" s="436"/>
      <c r="G242" s="440"/>
      <c r="H242" s="440"/>
      <c r="I242" s="440"/>
      <c r="J242" s="440"/>
      <c r="K242" s="440"/>
      <c r="L242" s="440"/>
      <c r="M242" s="117" t="s">
        <v>458</v>
      </c>
      <c r="N242" s="162">
        <v>500</v>
      </c>
      <c r="O242" s="162">
        <v>1000</v>
      </c>
      <c r="P242" s="272">
        <v>2000</v>
      </c>
      <c r="Q242" s="162">
        <v>4000</v>
      </c>
      <c r="R242" s="466"/>
      <c r="S242" s="449"/>
    </row>
    <row r="243" spans="1:22" ht="66.75" customHeight="1" thickBot="1" x14ac:dyDescent="0.3">
      <c r="A243" s="128"/>
      <c r="B243" s="434"/>
      <c r="C243" s="445"/>
      <c r="D243" s="436"/>
      <c r="E243" s="436"/>
      <c r="F243" s="436"/>
      <c r="G243" s="440"/>
      <c r="H243" s="440"/>
      <c r="I243" s="440"/>
      <c r="J243" s="440"/>
      <c r="K243" s="440"/>
      <c r="L243" s="440"/>
      <c r="M243" s="151" t="s">
        <v>626</v>
      </c>
      <c r="N243" s="131">
        <f>N240/N241</f>
        <v>10000</v>
      </c>
      <c r="O243" s="131">
        <f>O240/O241</f>
        <v>10000</v>
      </c>
      <c r="P243" s="267">
        <f>P240/P241</f>
        <v>10000</v>
      </c>
      <c r="Q243" s="131">
        <f>Q240/Q241</f>
        <v>10000</v>
      </c>
      <c r="R243" s="466"/>
      <c r="S243" s="449"/>
    </row>
    <row r="244" spans="1:22" ht="103.5" customHeight="1" thickBot="1" x14ac:dyDescent="0.3">
      <c r="A244" s="128"/>
      <c r="B244" s="434"/>
      <c r="C244" s="446"/>
      <c r="D244" s="438"/>
      <c r="E244" s="438"/>
      <c r="F244" s="436"/>
      <c r="G244" s="441"/>
      <c r="H244" s="441"/>
      <c r="I244" s="441"/>
      <c r="J244" s="441"/>
      <c r="K244" s="441"/>
      <c r="L244" s="441"/>
      <c r="M244" s="151" t="s">
        <v>547</v>
      </c>
      <c r="N244" s="131">
        <v>1</v>
      </c>
      <c r="O244" s="131">
        <f>O242/N242</f>
        <v>2</v>
      </c>
      <c r="P244" s="267">
        <f>P242/O242</f>
        <v>2</v>
      </c>
      <c r="Q244" s="131">
        <f>Q242/P242</f>
        <v>2</v>
      </c>
      <c r="R244" s="467"/>
      <c r="S244" s="474"/>
    </row>
    <row r="245" spans="1:22" ht="13.5" customHeight="1" thickBot="1" x14ac:dyDescent="0.3">
      <c r="A245" s="125"/>
      <c r="B245" s="128"/>
      <c r="C245" s="444" t="s">
        <v>490</v>
      </c>
      <c r="D245" s="435" t="s">
        <v>326</v>
      </c>
      <c r="E245" s="435" t="s">
        <v>102</v>
      </c>
      <c r="F245" s="435" t="s">
        <v>321</v>
      </c>
      <c r="G245" s="442">
        <f>SUM(H245:K245)</f>
        <v>5000</v>
      </c>
      <c r="H245" s="442">
        <v>1000</v>
      </c>
      <c r="I245" s="442">
        <v>2000</v>
      </c>
      <c r="J245" s="442">
        <v>1000</v>
      </c>
      <c r="K245" s="442">
        <v>1000</v>
      </c>
      <c r="L245" s="442" t="str">
        <f>TEXT(G245,$G$5) &amp; $G$4 &amp; "2019 - " &amp; TEXT(H245,$G$5) &amp; $G$4 &amp; "2020 - " &amp; TEXT(I245,$G$5)  &amp; $G$4 &amp; "2021 - " &amp; TEXT(J245,$G$5)  &amp; $G$4 &amp; "2022 - " &amp; TEXT(K245,$G$5)</f>
        <v>5 000,0
2019 - 1 000,0
2020 - 2 000,0
2021 - 1 000,0
2022 - 1 000,0</v>
      </c>
      <c r="M245" s="151" t="s">
        <v>541</v>
      </c>
      <c r="N245" s="219">
        <f>H245</f>
        <v>1000</v>
      </c>
      <c r="O245" s="219">
        <f>I245</f>
        <v>2000</v>
      </c>
      <c r="P245" s="265">
        <f>J245</f>
        <v>1000</v>
      </c>
      <c r="Q245" s="219">
        <f>K245</f>
        <v>1000</v>
      </c>
      <c r="R245" s="468">
        <v>1</v>
      </c>
      <c r="S245" s="448" t="s">
        <v>430</v>
      </c>
      <c r="V245" s="60"/>
    </row>
    <row r="246" spans="1:22" ht="39" thickBot="1" x14ac:dyDescent="0.3">
      <c r="A246" s="125"/>
      <c r="B246" s="128"/>
      <c r="C246" s="445"/>
      <c r="D246" s="436"/>
      <c r="E246" s="436"/>
      <c r="F246" s="436"/>
      <c r="G246" s="440"/>
      <c r="H246" s="440"/>
      <c r="I246" s="440"/>
      <c r="J246" s="440"/>
      <c r="K246" s="440"/>
      <c r="L246" s="440"/>
      <c r="M246" s="151" t="s">
        <v>418</v>
      </c>
      <c r="N246" s="123">
        <v>1</v>
      </c>
      <c r="O246" s="123">
        <v>1</v>
      </c>
      <c r="P246" s="266">
        <v>1</v>
      </c>
      <c r="Q246" s="123">
        <v>1</v>
      </c>
      <c r="R246" s="466"/>
      <c r="S246" s="449"/>
      <c r="V246" s="60"/>
    </row>
    <row r="247" spans="1:22" ht="66.75" customHeight="1" thickBot="1" x14ac:dyDescent="0.3">
      <c r="A247" s="125"/>
      <c r="B247" s="128"/>
      <c r="C247" s="445"/>
      <c r="D247" s="436"/>
      <c r="E247" s="436"/>
      <c r="F247" s="436"/>
      <c r="G247" s="440"/>
      <c r="H247" s="440"/>
      <c r="I247" s="440"/>
      <c r="J247" s="440"/>
      <c r="K247" s="440"/>
      <c r="L247" s="440"/>
      <c r="M247" s="151" t="s">
        <v>628</v>
      </c>
      <c r="N247" s="131">
        <f>N245/N246</f>
        <v>1000</v>
      </c>
      <c r="O247" s="131">
        <f>O245/O246</f>
        <v>2000</v>
      </c>
      <c r="P247" s="267">
        <f>P245/P246</f>
        <v>1000</v>
      </c>
      <c r="Q247" s="131">
        <f>Q245/Q246</f>
        <v>1000</v>
      </c>
      <c r="R247" s="466"/>
      <c r="S247" s="449"/>
      <c r="V247" s="60"/>
    </row>
    <row r="248" spans="1:22" ht="65.25" customHeight="1" thickBot="1" x14ac:dyDescent="0.3">
      <c r="A248" s="125"/>
      <c r="B248" s="128"/>
      <c r="C248" s="446"/>
      <c r="D248" s="438"/>
      <c r="E248" s="438"/>
      <c r="F248" s="438"/>
      <c r="G248" s="441"/>
      <c r="H248" s="441"/>
      <c r="I248" s="441"/>
      <c r="J248" s="441"/>
      <c r="K248" s="441"/>
      <c r="L248" s="441"/>
      <c r="M248" s="151" t="s">
        <v>422</v>
      </c>
      <c r="N248" s="131">
        <v>100</v>
      </c>
      <c r="O248" s="131">
        <v>100</v>
      </c>
      <c r="P248" s="267">
        <v>100</v>
      </c>
      <c r="Q248" s="131">
        <v>100</v>
      </c>
      <c r="R248" s="467"/>
      <c r="S248" s="474"/>
      <c r="V248" s="60"/>
    </row>
    <row r="249" spans="1:22" ht="13.5" customHeight="1" thickBot="1" x14ac:dyDescent="0.3">
      <c r="A249" s="125"/>
      <c r="B249" s="128"/>
      <c r="C249" s="444" t="s">
        <v>629</v>
      </c>
      <c r="D249" s="435" t="s">
        <v>326</v>
      </c>
      <c r="E249" s="435" t="s">
        <v>102</v>
      </c>
      <c r="F249" s="435" t="s">
        <v>321</v>
      </c>
      <c r="G249" s="442">
        <f>SUM(H249:K249)</f>
        <v>14000</v>
      </c>
      <c r="H249" s="442">
        <v>4000</v>
      </c>
      <c r="I249" s="442">
        <v>4000</v>
      </c>
      <c r="J249" s="442">
        <v>3000</v>
      </c>
      <c r="K249" s="442">
        <v>3000</v>
      </c>
      <c r="L249" s="442" t="str">
        <f>TEXT(G249,$G$5) &amp; $G$4 &amp; "2019 - " &amp; TEXT(H249,$G$5) &amp; $G$4 &amp; "2020 - " &amp; TEXT(I249,$G$5)  &amp; $G$4 &amp; "2021 - " &amp; TEXT(J249,$G$5)  &amp; $G$4 &amp; "2022 - " &amp; TEXT(K249,$G$5)</f>
        <v>14 000,0
2019 - 4 000,0
2020 - 4 000,0
2021 - 3 000,0
2022 - 3 000,0</v>
      </c>
      <c r="M249" s="151" t="s">
        <v>541</v>
      </c>
      <c r="N249" s="219">
        <f>H249</f>
        <v>4000</v>
      </c>
      <c r="O249" s="219">
        <f>I249</f>
        <v>4000</v>
      </c>
      <c r="P249" s="265">
        <f>J249</f>
        <v>3000</v>
      </c>
      <c r="Q249" s="219">
        <f>K249</f>
        <v>3000</v>
      </c>
      <c r="R249" s="468">
        <v>1</v>
      </c>
      <c r="S249" s="448" t="s">
        <v>432</v>
      </c>
      <c r="V249" s="60"/>
    </row>
    <row r="250" spans="1:22" ht="26.25" thickBot="1" x14ac:dyDescent="0.3">
      <c r="A250" s="125"/>
      <c r="B250" s="128"/>
      <c r="C250" s="445"/>
      <c r="D250" s="436"/>
      <c r="E250" s="436"/>
      <c r="F250" s="436"/>
      <c r="G250" s="440"/>
      <c r="H250" s="440"/>
      <c r="I250" s="440"/>
      <c r="J250" s="440"/>
      <c r="K250" s="440"/>
      <c r="L250" s="440"/>
      <c r="M250" s="151" t="s">
        <v>427</v>
      </c>
      <c r="N250" s="123">
        <v>4</v>
      </c>
      <c r="O250" s="123">
        <v>4</v>
      </c>
      <c r="P250" s="266">
        <v>3</v>
      </c>
      <c r="Q250" s="123">
        <v>3</v>
      </c>
      <c r="R250" s="466"/>
      <c r="S250" s="449"/>
      <c r="V250" s="60"/>
    </row>
    <row r="251" spans="1:22" ht="39.75" customHeight="1" thickBot="1" x14ac:dyDescent="0.3">
      <c r="A251" s="125"/>
      <c r="B251" s="128"/>
      <c r="C251" s="445"/>
      <c r="D251" s="436"/>
      <c r="E251" s="436"/>
      <c r="F251" s="436"/>
      <c r="G251" s="440"/>
      <c r="H251" s="440"/>
      <c r="I251" s="440"/>
      <c r="J251" s="440"/>
      <c r="K251" s="440"/>
      <c r="L251" s="440"/>
      <c r="M251" s="151" t="s">
        <v>428</v>
      </c>
      <c r="N251" s="131">
        <f>N249/N250</f>
        <v>1000</v>
      </c>
      <c r="O251" s="131">
        <f>O249/O250</f>
        <v>1000</v>
      </c>
      <c r="P251" s="267">
        <f>P249/P250</f>
        <v>1000</v>
      </c>
      <c r="Q251" s="131">
        <f>Q249/Q250</f>
        <v>1000</v>
      </c>
      <c r="R251" s="466"/>
      <c r="S251" s="449"/>
      <c r="V251" s="60"/>
    </row>
    <row r="252" spans="1:22" ht="54" customHeight="1" thickBot="1" x14ac:dyDescent="0.3">
      <c r="A252" s="125"/>
      <c r="B252" s="128"/>
      <c r="C252" s="446"/>
      <c r="D252" s="438"/>
      <c r="E252" s="438"/>
      <c r="F252" s="438"/>
      <c r="G252" s="441"/>
      <c r="H252" s="441"/>
      <c r="I252" s="441"/>
      <c r="J252" s="441"/>
      <c r="K252" s="441"/>
      <c r="L252" s="441"/>
      <c r="M252" s="151" t="s">
        <v>429</v>
      </c>
      <c r="N252" s="131">
        <v>100</v>
      </c>
      <c r="O252" s="131">
        <v>100</v>
      </c>
      <c r="P252" s="267">
        <v>100</v>
      </c>
      <c r="Q252" s="131">
        <v>100</v>
      </c>
      <c r="R252" s="467"/>
      <c r="S252" s="474"/>
      <c r="V252" s="60"/>
    </row>
    <row r="253" spans="1:22" ht="13.5" customHeight="1" thickBot="1" x14ac:dyDescent="0.3">
      <c r="A253" s="125"/>
      <c r="B253" s="128"/>
      <c r="C253" s="444" t="s">
        <v>491</v>
      </c>
      <c r="D253" s="435" t="s">
        <v>326</v>
      </c>
      <c r="E253" s="435" t="s">
        <v>102</v>
      </c>
      <c r="F253" s="435" t="s">
        <v>321</v>
      </c>
      <c r="G253" s="442">
        <f>SUM(H253:K253)</f>
        <v>12000</v>
      </c>
      <c r="H253" s="442">
        <v>3000</v>
      </c>
      <c r="I253" s="442">
        <v>3000</v>
      </c>
      <c r="J253" s="442">
        <v>3000</v>
      </c>
      <c r="K253" s="442">
        <v>3000</v>
      </c>
      <c r="L253" s="442" t="str">
        <f>TEXT(G253,$G$5) &amp; $G$4 &amp; "2019 - " &amp; TEXT(H253,$G$5) &amp; $G$4 &amp; "2020 - " &amp; TEXT(I253,$G$5)  &amp; $G$4 &amp; "2021 - " &amp; TEXT(J253,$G$5)  &amp; $G$4 &amp; "2022 - " &amp; TEXT(K253,$G$5)</f>
        <v>12 000,0
2019 - 3 000,0
2020 - 3 000,0
2021 - 3 000,0
2022 - 3 000,0</v>
      </c>
      <c r="M253" s="151" t="s">
        <v>541</v>
      </c>
      <c r="N253" s="131">
        <f>H253</f>
        <v>3000</v>
      </c>
      <c r="O253" s="131">
        <f>I253</f>
        <v>3000</v>
      </c>
      <c r="P253" s="267">
        <f>J253</f>
        <v>3000</v>
      </c>
      <c r="Q253" s="131">
        <f>K253</f>
        <v>3000</v>
      </c>
      <c r="R253" s="468">
        <v>1</v>
      </c>
      <c r="S253" s="448" t="s">
        <v>630</v>
      </c>
      <c r="V253" s="60"/>
    </row>
    <row r="254" spans="1:22" ht="53.25" customHeight="1" thickBot="1" x14ac:dyDescent="0.3">
      <c r="A254" s="125"/>
      <c r="B254" s="128"/>
      <c r="C254" s="445"/>
      <c r="D254" s="436"/>
      <c r="E254" s="436"/>
      <c r="F254" s="436"/>
      <c r="G254" s="440"/>
      <c r="H254" s="440"/>
      <c r="I254" s="440"/>
      <c r="J254" s="440"/>
      <c r="K254" s="440"/>
      <c r="L254" s="440"/>
      <c r="M254" s="151" t="s">
        <v>426</v>
      </c>
      <c r="N254" s="123">
        <v>3100</v>
      </c>
      <c r="O254" s="123">
        <v>3850</v>
      </c>
      <c r="P254" s="266">
        <v>4600</v>
      </c>
      <c r="Q254" s="123">
        <v>5350</v>
      </c>
      <c r="R254" s="466"/>
      <c r="S254" s="449"/>
      <c r="V254" s="60"/>
    </row>
    <row r="255" spans="1:22" ht="54.75" customHeight="1" thickBot="1" x14ac:dyDescent="0.3">
      <c r="A255" s="125"/>
      <c r="B255" s="128"/>
      <c r="C255" s="445"/>
      <c r="D255" s="436"/>
      <c r="E255" s="436"/>
      <c r="F255" s="436"/>
      <c r="G255" s="440"/>
      <c r="H255" s="440"/>
      <c r="I255" s="440"/>
      <c r="J255" s="440"/>
      <c r="K255" s="440"/>
      <c r="L255" s="440"/>
      <c r="M255" s="151" t="s">
        <v>632</v>
      </c>
      <c r="N255" s="131">
        <f>N253/N254</f>
        <v>0.967741935483871</v>
      </c>
      <c r="O255" s="131">
        <f>O253/O254</f>
        <v>0.77922077922077926</v>
      </c>
      <c r="P255" s="267">
        <f>P253/P254</f>
        <v>0.65217391304347827</v>
      </c>
      <c r="Q255" s="131">
        <f>Q253/Q254</f>
        <v>0.56074766355140182</v>
      </c>
      <c r="R255" s="466"/>
      <c r="S255" s="449"/>
      <c r="V255" s="60"/>
    </row>
    <row r="256" spans="1:22" ht="53.25" customHeight="1" thickBot="1" x14ac:dyDescent="0.3">
      <c r="A256" s="126"/>
      <c r="B256" s="129"/>
      <c r="C256" s="446"/>
      <c r="D256" s="438"/>
      <c r="E256" s="438"/>
      <c r="F256" s="438"/>
      <c r="G256" s="441"/>
      <c r="H256" s="441"/>
      <c r="I256" s="441"/>
      <c r="J256" s="441"/>
      <c r="K256" s="441"/>
      <c r="L256" s="441"/>
      <c r="M256" s="151" t="s">
        <v>631</v>
      </c>
      <c r="N256" s="131">
        <v>1</v>
      </c>
      <c r="O256" s="131">
        <f>O254/N254</f>
        <v>1.2419354838709677</v>
      </c>
      <c r="P256" s="267">
        <f>P254/O254</f>
        <v>1.1948051948051948</v>
      </c>
      <c r="Q256" s="131">
        <f>Q254/P254</f>
        <v>1.1630434782608696</v>
      </c>
      <c r="R256" s="467"/>
      <c r="S256" s="474"/>
      <c r="V256" s="60"/>
    </row>
    <row r="257" spans="1:19" ht="13.5" thickBot="1" x14ac:dyDescent="0.3">
      <c r="A257" s="454" t="s">
        <v>143</v>
      </c>
      <c r="B257" s="455"/>
      <c r="C257" s="455"/>
      <c r="D257" s="455"/>
      <c r="E257" s="455"/>
      <c r="F257" s="455"/>
      <c r="G257" s="455"/>
      <c r="H257" s="455"/>
      <c r="I257" s="455"/>
      <c r="J257" s="455"/>
      <c r="K257" s="455"/>
      <c r="L257" s="455"/>
      <c r="M257" s="455"/>
      <c r="N257" s="455"/>
      <c r="O257" s="455"/>
      <c r="P257" s="455"/>
      <c r="Q257" s="456"/>
      <c r="R257" s="149"/>
      <c r="S257" s="150"/>
    </row>
    <row r="258" spans="1:19" ht="13.5" customHeight="1" thickBot="1" x14ac:dyDescent="0.3">
      <c r="A258" s="128" t="s">
        <v>142</v>
      </c>
      <c r="B258" s="433" t="s">
        <v>492</v>
      </c>
      <c r="C258" s="444" t="s">
        <v>518</v>
      </c>
      <c r="D258" s="435" t="s">
        <v>319</v>
      </c>
      <c r="E258" s="435" t="s">
        <v>320</v>
      </c>
      <c r="F258" s="436" t="s">
        <v>321</v>
      </c>
      <c r="G258" s="442">
        <f>SUM(H258:K258)</f>
        <v>22000</v>
      </c>
      <c r="H258" s="442">
        <v>5500</v>
      </c>
      <c r="I258" s="442">
        <v>5500</v>
      </c>
      <c r="J258" s="442">
        <v>5500</v>
      </c>
      <c r="K258" s="442">
        <v>5500</v>
      </c>
      <c r="L258" s="442" t="str">
        <f>TEXT(G258,$G$5) &amp; $G$4 &amp; "2019 - " &amp; TEXT(H258,$G$5) &amp; $G$4 &amp; "2020 - " &amp; TEXT(I258,$G$5)  &amp; $G$4 &amp; "2021 - " &amp; TEXT(J258,$G$5)  &amp; $G$4 &amp; "2022 - " &amp; TEXT(K258,$G$5)</f>
        <v>22 000,0
2019 - 5 500,0
2020 - 5 500,0
2021 - 5 500,0
2022 - 5 500,0</v>
      </c>
      <c r="M258" s="151" t="s">
        <v>541</v>
      </c>
      <c r="N258" s="219">
        <f>H258</f>
        <v>5500</v>
      </c>
      <c r="O258" s="219">
        <f>I258</f>
        <v>5500</v>
      </c>
      <c r="P258" s="265">
        <f>J258</f>
        <v>5500</v>
      </c>
      <c r="Q258" s="219">
        <f>K258</f>
        <v>5500</v>
      </c>
      <c r="R258" s="468">
        <v>1</v>
      </c>
      <c r="S258" s="448" t="s">
        <v>633</v>
      </c>
    </row>
    <row r="259" spans="1:19" ht="54.75" customHeight="1" thickBot="1" x14ac:dyDescent="0.3">
      <c r="A259" s="128"/>
      <c r="B259" s="434"/>
      <c r="C259" s="445"/>
      <c r="D259" s="436"/>
      <c r="E259" s="436"/>
      <c r="F259" s="436"/>
      <c r="G259" s="440"/>
      <c r="H259" s="440"/>
      <c r="I259" s="440"/>
      <c r="J259" s="440"/>
      <c r="K259" s="440"/>
      <c r="L259" s="440"/>
      <c r="M259" s="151" t="s">
        <v>248</v>
      </c>
      <c r="N259" s="123">
        <v>1</v>
      </c>
      <c r="O259" s="123">
        <v>1</v>
      </c>
      <c r="P259" s="266">
        <v>1</v>
      </c>
      <c r="Q259" s="123">
        <v>1</v>
      </c>
      <c r="R259" s="466"/>
      <c r="S259" s="449"/>
    </row>
    <row r="260" spans="1:19" ht="28.5" customHeight="1" thickBot="1" x14ac:dyDescent="0.3">
      <c r="A260" s="128"/>
      <c r="B260" s="434"/>
      <c r="C260" s="445"/>
      <c r="D260" s="436"/>
      <c r="E260" s="436"/>
      <c r="F260" s="436"/>
      <c r="G260" s="440"/>
      <c r="H260" s="440"/>
      <c r="I260" s="440"/>
      <c r="J260" s="440"/>
      <c r="K260" s="440"/>
      <c r="L260" s="440"/>
      <c r="M260" s="117" t="s">
        <v>433</v>
      </c>
      <c r="N260" s="162" t="s">
        <v>448</v>
      </c>
      <c r="O260" s="162" t="s">
        <v>449</v>
      </c>
      <c r="P260" s="272" t="s">
        <v>450</v>
      </c>
      <c r="Q260" s="162" t="s">
        <v>451</v>
      </c>
      <c r="R260" s="466"/>
      <c r="S260" s="449"/>
    </row>
    <row r="261" spans="1:19" ht="93.75" customHeight="1" thickBot="1" x14ac:dyDescent="0.3">
      <c r="A261" s="128"/>
      <c r="B261" s="434"/>
      <c r="C261" s="445"/>
      <c r="D261" s="436"/>
      <c r="E261" s="436"/>
      <c r="F261" s="436"/>
      <c r="G261" s="440"/>
      <c r="H261" s="440"/>
      <c r="I261" s="440"/>
      <c r="J261" s="440"/>
      <c r="K261" s="440"/>
      <c r="L261" s="440"/>
      <c r="M261" s="151" t="s">
        <v>277</v>
      </c>
      <c r="N261" s="131">
        <f>N258/N259</f>
        <v>5500</v>
      </c>
      <c r="O261" s="131">
        <f>O258/O259</f>
        <v>5500</v>
      </c>
      <c r="P261" s="267">
        <f>P258/P259</f>
        <v>5500</v>
      </c>
      <c r="Q261" s="131">
        <f>Q258/Q259</f>
        <v>5500</v>
      </c>
      <c r="R261" s="466"/>
      <c r="S261" s="449"/>
    </row>
    <row r="262" spans="1:19" ht="203.25" customHeight="1" x14ac:dyDescent="0.25">
      <c r="A262" s="128"/>
      <c r="B262" s="434"/>
      <c r="C262" s="445"/>
      <c r="D262" s="436"/>
      <c r="E262" s="436"/>
      <c r="F262" s="436"/>
      <c r="G262" s="440"/>
      <c r="H262" s="440"/>
      <c r="I262" s="440"/>
      <c r="J262" s="440"/>
      <c r="K262" s="440"/>
      <c r="L262" s="440"/>
      <c r="M262" s="152" t="s">
        <v>547</v>
      </c>
      <c r="N262" s="130">
        <v>1</v>
      </c>
      <c r="O262" s="130">
        <f>O260/N260</f>
        <v>1.2857142857142858</v>
      </c>
      <c r="P262" s="268">
        <f>P260/O260</f>
        <v>1.3333333333333333</v>
      </c>
      <c r="Q262" s="130">
        <f>Q260/P260</f>
        <v>1.25</v>
      </c>
      <c r="R262" s="466"/>
      <c r="S262" s="449"/>
    </row>
    <row r="263" spans="1:19" ht="13.5" thickBot="1" x14ac:dyDescent="0.3">
      <c r="A263" s="73"/>
      <c r="B263" s="63"/>
      <c r="C263" s="74"/>
      <c r="D263" s="94"/>
      <c r="E263" s="94"/>
      <c r="F263" s="94"/>
      <c r="G263" s="67"/>
      <c r="H263" s="67"/>
      <c r="I263" s="67"/>
      <c r="J263" s="67"/>
      <c r="K263" s="67"/>
      <c r="L263" s="67"/>
      <c r="M263" s="75"/>
      <c r="N263" s="67"/>
      <c r="O263" s="67"/>
      <c r="P263" s="267"/>
      <c r="Q263" s="67"/>
      <c r="R263" s="95"/>
      <c r="S263" s="93"/>
    </row>
    <row r="264" spans="1:19" ht="13.5" customHeight="1" thickBot="1" x14ac:dyDescent="0.3">
      <c r="A264" s="107"/>
      <c r="B264" s="107"/>
      <c r="C264" s="459" t="s">
        <v>523</v>
      </c>
      <c r="D264" s="462" t="s">
        <v>319</v>
      </c>
      <c r="E264" s="462" t="s">
        <v>320</v>
      </c>
      <c r="F264" s="435" t="s">
        <v>321</v>
      </c>
      <c r="G264" s="511">
        <f>SUM(H264:K264)</f>
        <v>26000</v>
      </c>
      <c r="H264" s="511">
        <v>8000</v>
      </c>
      <c r="I264" s="511">
        <v>6000</v>
      </c>
      <c r="J264" s="511">
        <v>6000</v>
      </c>
      <c r="K264" s="511">
        <v>6000</v>
      </c>
      <c r="L264" s="511" t="str">
        <f>TEXT(G264,$G$5) &amp; $G$4 &amp; "2019 - " &amp; TEXT(H264,$G$5) &amp; $G$4 &amp; "2020 - " &amp; TEXT(I264,$G$5)  &amp; $G$4 &amp; "2021 - " &amp; TEXT(J264,$G$5)  &amp; $G$4 &amp; "2022 - " &amp; TEXT(K264,$G$5)</f>
        <v>26 000,0
2019 - 8 000,0
2020 - 6 000,0
2021 - 6 000,0
2022 - 6 000,0</v>
      </c>
      <c r="M264" s="75" t="s">
        <v>541</v>
      </c>
      <c r="N264" s="219">
        <f>H264</f>
        <v>8000</v>
      </c>
      <c r="O264" s="219">
        <f>I264</f>
        <v>6000</v>
      </c>
      <c r="P264" s="265">
        <f>J264</f>
        <v>6000</v>
      </c>
      <c r="Q264" s="219">
        <f>K264</f>
        <v>6000</v>
      </c>
      <c r="R264" s="536">
        <v>1</v>
      </c>
      <c r="S264" s="526" t="s">
        <v>635</v>
      </c>
    </row>
    <row r="265" spans="1:19" ht="69.75" customHeight="1" thickBot="1" x14ac:dyDescent="0.3">
      <c r="A265" s="107"/>
      <c r="B265" s="107"/>
      <c r="C265" s="460"/>
      <c r="D265" s="463"/>
      <c r="E265" s="463"/>
      <c r="F265" s="436"/>
      <c r="G265" s="512"/>
      <c r="H265" s="512"/>
      <c r="I265" s="512"/>
      <c r="J265" s="512"/>
      <c r="K265" s="512"/>
      <c r="L265" s="512"/>
      <c r="M265" s="75" t="s">
        <v>634</v>
      </c>
      <c r="N265" s="76">
        <v>5</v>
      </c>
      <c r="O265" s="76">
        <v>4</v>
      </c>
      <c r="P265" s="266">
        <v>4</v>
      </c>
      <c r="Q265" s="76">
        <v>4</v>
      </c>
      <c r="R265" s="530"/>
      <c r="S265" s="527"/>
    </row>
    <row r="266" spans="1:19" ht="28.5" customHeight="1" thickBot="1" x14ac:dyDescent="0.3">
      <c r="A266" s="107"/>
      <c r="B266" s="107"/>
      <c r="C266" s="460"/>
      <c r="D266" s="463"/>
      <c r="E266" s="463"/>
      <c r="F266" s="436"/>
      <c r="G266" s="512"/>
      <c r="H266" s="512"/>
      <c r="I266" s="512"/>
      <c r="J266" s="512"/>
      <c r="K266" s="512"/>
      <c r="L266" s="512"/>
      <c r="M266" s="99" t="s">
        <v>433</v>
      </c>
      <c r="N266" s="100">
        <v>6000</v>
      </c>
      <c r="O266" s="100">
        <v>7000</v>
      </c>
      <c r="P266" s="272">
        <v>8000</v>
      </c>
      <c r="Q266" s="100">
        <v>10000</v>
      </c>
      <c r="R266" s="530"/>
      <c r="S266" s="527"/>
    </row>
    <row r="267" spans="1:19" ht="92.25" customHeight="1" thickBot="1" x14ac:dyDescent="0.3">
      <c r="A267" s="107"/>
      <c r="B267" s="107"/>
      <c r="C267" s="460"/>
      <c r="D267" s="463"/>
      <c r="E267" s="463"/>
      <c r="F267" s="436"/>
      <c r="G267" s="512"/>
      <c r="H267" s="512"/>
      <c r="I267" s="512"/>
      <c r="J267" s="512"/>
      <c r="K267" s="512"/>
      <c r="L267" s="512"/>
      <c r="M267" s="75" t="s">
        <v>278</v>
      </c>
      <c r="N267" s="103">
        <f>N264/N265</f>
        <v>1600</v>
      </c>
      <c r="O267" s="103">
        <f>O264/O265</f>
        <v>1500</v>
      </c>
      <c r="P267" s="267">
        <f>P264/P265</f>
        <v>1500</v>
      </c>
      <c r="Q267" s="103">
        <f>Q264/Q265</f>
        <v>1500</v>
      </c>
      <c r="R267" s="530"/>
      <c r="S267" s="527"/>
    </row>
    <row r="268" spans="1:19" ht="70.5" customHeight="1" thickBot="1" x14ac:dyDescent="0.3">
      <c r="A268" s="108"/>
      <c r="B268" s="108"/>
      <c r="C268" s="461"/>
      <c r="D268" s="464"/>
      <c r="E268" s="464"/>
      <c r="F268" s="438"/>
      <c r="G268" s="513"/>
      <c r="H268" s="513"/>
      <c r="I268" s="513"/>
      <c r="J268" s="513"/>
      <c r="K268" s="513"/>
      <c r="L268" s="513"/>
      <c r="M268" s="84" t="s">
        <v>547</v>
      </c>
      <c r="N268" s="77">
        <v>1</v>
      </c>
      <c r="O268" s="77">
        <f>O266/N266</f>
        <v>1.1666666666666667</v>
      </c>
      <c r="P268" s="283">
        <f>P266/O266</f>
        <v>1.1428571428571428</v>
      </c>
      <c r="Q268" s="77">
        <f>Q266/P266</f>
        <v>1.25</v>
      </c>
      <c r="R268" s="531"/>
      <c r="S268" s="528"/>
    </row>
    <row r="269" spans="1:19" ht="13.5" customHeight="1" thickBot="1" x14ac:dyDescent="0.3">
      <c r="A269" s="72" t="s">
        <v>416</v>
      </c>
      <c r="B269" s="508" t="s">
        <v>493</v>
      </c>
      <c r="C269" s="459" t="s">
        <v>519</v>
      </c>
      <c r="D269" s="462" t="s">
        <v>319</v>
      </c>
      <c r="E269" s="462" t="s">
        <v>320</v>
      </c>
      <c r="F269" s="435" t="s">
        <v>321</v>
      </c>
      <c r="G269" s="511">
        <f>SUM(H269:K269)</f>
        <v>67000</v>
      </c>
      <c r="H269" s="511">
        <v>5000</v>
      </c>
      <c r="I269" s="511">
        <v>5000</v>
      </c>
      <c r="J269" s="511">
        <v>27000</v>
      </c>
      <c r="K269" s="511">
        <v>30000</v>
      </c>
      <c r="L269" s="511" t="str">
        <f>TEXT(G269,$G$5) &amp; $G$4 &amp; "2019 - " &amp; TEXT(H269,$G$5) &amp; $G$4 &amp; "2020 - " &amp; TEXT(I269,$G$5)  &amp; $G$4 &amp; "2021 - " &amp; TEXT(J269,$G$5)  &amp; $G$4 &amp; "2022 - " &amp; TEXT(K269,$G$5)</f>
        <v>67 000,0
2019 - 5 000,0
2020 - 5 000,0
2021 - 27 000,0
2022 - 30 000,0</v>
      </c>
      <c r="M269" s="75" t="s">
        <v>541</v>
      </c>
      <c r="N269" s="219">
        <f>H269</f>
        <v>5000</v>
      </c>
      <c r="O269" s="219">
        <f>I269</f>
        <v>5000</v>
      </c>
      <c r="P269" s="265">
        <f>J269</f>
        <v>27000</v>
      </c>
      <c r="Q269" s="219">
        <f>K269</f>
        <v>30000</v>
      </c>
      <c r="R269" s="536">
        <v>1</v>
      </c>
      <c r="S269" s="526" t="s">
        <v>636</v>
      </c>
    </row>
    <row r="270" spans="1:19" ht="68.25" customHeight="1" thickBot="1" x14ac:dyDescent="0.3">
      <c r="A270" s="73"/>
      <c r="B270" s="509"/>
      <c r="C270" s="460"/>
      <c r="D270" s="463"/>
      <c r="E270" s="463"/>
      <c r="F270" s="436"/>
      <c r="G270" s="512"/>
      <c r="H270" s="512"/>
      <c r="I270" s="512"/>
      <c r="J270" s="512"/>
      <c r="K270" s="512"/>
      <c r="L270" s="512"/>
      <c r="M270" s="75" t="s">
        <v>281</v>
      </c>
      <c r="N270" s="76">
        <v>1</v>
      </c>
      <c r="O270" s="76">
        <v>1</v>
      </c>
      <c r="P270" s="266">
        <v>1</v>
      </c>
      <c r="Q270" s="76">
        <v>1</v>
      </c>
      <c r="R270" s="530"/>
      <c r="S270" s="527"/>
    </row>
    <row r="271" spans="1:19" ht="27.75" customHeight="1" thickBot="1" x14ac:dyDescent="0.3">
      <c r="A271" s="96"/>
      <c r="B271" s="509"/>
      <c r="C271" s="460"/>
      <c r="D271" s="463"/>
      <c r="E271" s="463"/>
      <c r="F271" s="436"/>
      <c r="G271" s="512"/>
      <c r="H271" s="512"/>
      <c r="I271" s="512"/>
      <c r="J271" s="512"/>
      <c r="K271" s="512"/>
      <c r="L271" s="512"/>
      <c r="M271" s="99" t="s">
        <v>433</v>
      </c>
      <c r="N271" s="97">
        <v>100</v>
      </c>
      <c r="O271" s="98">
        <v>150</v>
      </c>
      <c r="P271" s="269">
        <v>200</v>
      </c>
      <c r="Q271" s="98">
        <v>300</v>
      </c>
      <c r="R271" s="530"/>
      <c r="S271" s="527"/>
    </row>
    <row r="272" spans="1:19" ht="67.5" customHeight="1" thickBot="1" x14ac:dyDescent="0.3">
      <c r="A272" s="73"/>
      <c r="B272" s="509"/>
      <c r="C272" s="460"/>
      <c r="D272" s="463"/>
      <c r="E272" s="463"/>
      <c r="F272" s="436"/>
      <c r="G272" s="512"/>
      <c r="H272" s="512"/>
      <c r="I272" s="512"/>
      <c r="J272" s="512"/>
      <c r="K272" s="512"/>
      <c r="L272" s="512"/>
      <c r="M272" s="75" t="s">
        <v>282</v>
      </c>
      <c r="N272" s="67">
        <f>N269/N270</f>
        <v>5000</v>
      </c>
      <c r="O272" s="67">
        <f>O269/O270</f>
        <v>5000</v>
      </c>
      <c r="P272" s="267">
        <f>P269/P270</f>
        <v>27000</v>
      </c>
      <c r="Q272" s="67">
        <f>Q269/Q270</f>
        <v>30000</v>
      </c>
      <c r="R272" s="530"/>
      <c r="S272" s="527"/>
    </row>
    <row r="273" spans="1:22" ht="111" customHeight="1" thickBot="1" x14ac:dyDescent="0.3">
      <c r="A273" s="73"/>
      <c r="B273" s="509"/>
      <c r="C273" s="461"/>
      <c r="D273" s="464"/>
      <c r="E273" s="464"/>
      <c r="F273" s="438"/>
      <c r="G273" s="513"/>
      <c r="H273" s="513"/>
      <c r="I273" s="513"/>
      <c r="J273" s="513"/>
      <c r="K273" s="513"/>
      <c r="L273" s="513"/>
      <c r="M273" s="75" t="s">
        <v>547</v>
      </c>
      <c r="N273" s="67">
        <v>1</v>
      </c>
      <c r="O273" s="67">
        <f>O271/N271</f>
        <v>1.5</v>
      </c>
      <c r="P273" s="267">
        <f>P271/O271</f>
        <v>1.3333333333333333</v>
      </c>
      <c r="Q273" s="67">
        <f>Q271/P271</f>
        <v>1.5</v>
      </c>
      <c r="R273" s="531"/>
      <c r="S273" s="528"/>
    </row>
    <row r="274" spans="1:22" ht="13.5" customHeight="1" thickBot="1" x14ac:dyDescent="0.3">
      <c r="A274" s="62"/>
      <c r="B274" s="107"/>
      <c r="C274" s="459" t="s">
        <v>657</v>
      </c>
      <c r="D274" s="462" t="s">
        <v>148</v>
      </c>
      <c r="E274" s="462" t="s">
        <v>325</v>
      </c>
      <c r="F274" s="462" t="s">
        <v>321</v>
      </c>
      <c r="G274" s="511">
        <f>SUM(H274:K274)</f>
        <v>478000</v>
      </c>
      <c r="H274" s="511">
        <v>50000</v>
      </c>
      <c r="I274" s="511">
        <v>278000</v>
      </c>
      <c r="J274" s="511">
        <v>150000</v>
      </c>
      <c r="K274" s="511">
        <v>0</v>
      </c>
      <c r="L274" s="511" t="str">
        <f>TEXT(G274,$G$5) &amp; $G$4 &amp; "2019 - " &amp; TEXT(H274,$G$5) &amp; $G$4 &amp; "2020 - " &amp; TEXT(I274,$G$5)  &amp; $G$4 &amp; "2021 - " &amp; TEXT(J274,$G$5)  &amp; $G$4 &amp; "2022 - " &amp; TEXT(K274,$G$5)</f>
        <v>478 000,0
2019 - 50 000,0
2020 - 278 000,0
2021 - 150 000,0
2022 - 0,0</v>
      </c>
      <c r="M274" s="75" t="s">
        <v>541</v>
      </c>
      <c r="N274" s="219">
        <f>H274</f>
        <v>50000</v>
      </c>
      <c r="O274" s="219">
        <f>I274</f>
        <v>278000</v>
      </c>
      <c r="P274" s="265">
        <f>J274</f>
        <v>150000</v>
      </c>
      <c r="Q274" s="219">
        <f>K274</f>
        <v>0</v>
      </c>
      <c r="R274" s="529">
        <v>4</v>
      </c>
      <c r="S274" s="526" t="s">
        <v>638</v>
      </c>
    </row>
    <row r="275" spans="1:22" ht="26.25" thickBot="1" x14ac:dyDescent="0.3">
      <c r="A275" s="62"/>
      <c r="B275" s="107"/>
      <c r="C275" s="460"/>
      <c r="D275" s="463"/>
      <c r="E275" s="463"/>
      <c r="F275" s="463"/>
      <c r="G275" s="512"/>
      <c r="H275" s="512"/>
      <c r="I275" s="512"/>
      <c r="J275" s="512"/>
      <c r="K275" s="512"/>
      <c r="L275" s="512"/>
      <c r="M275" s="75" t="s">
        <v>242</v>
      </c>
      <c r="N275" s="76">
        <v>1</v>
      </c>
      <c r="O275" s="76">
        <v>1</v>
      </c>
      <c r="P275" s="266">
        <v>1</v>
      </c>
      <c r="Q275" s="76"/>
      <c r="R275" s="530"/>
      <c r="S275" s="527"/>
    </row>
    <row r="276" spans="1:22" ht="52.5" customHeight="1" thickBot="1" x14ac:dyDescent="0.3">
      <c r="A276" s="62"/>
      <c r="B276" s="107"/>
      <c r="C276" s="460"/>
      <c r="D276" s="463"/>
      <c r="E276" s="463"/>
      <c r="F276" s="463"/>
      <c r="G276" s="512"/>
      <c r="H276" s="512"/>
      <c r="I276" s="512"/>
      <c r="J276" s="512"/>
      <c r="K276" s="512"/>
      <c r="L276" s="512"/>
      <c r="M276" s="75" t="s">
        <v>637</v>
      </c>
      <c r="N276" s="103">
        <f>N274/N275</f>
        <v>50000</v>
      </c>
      <c r="O276" s="103">
        <f>O274/O275</f>
        <v>278000</v>
      </c>
      <c r="P276" s="267">
        <f>P274/P275</f>
        <v>150000</v>
      </c>
      <c r="Q276" s="103"/>
      <c r="R276" s="530"/>
      <c r="S276" s="527"/>
    </row>
    <row r="277" spans="1:22" ht="129.75" customHeight="1" thickBot="1" x14ac:dyDescent="0.3">
      <c r="A277" s="62"/>
      <c r="B277" s="108"/>
      <c r="C277" s="461"/>
      <c r="D277" s="464"/>
      <c r="E277" s="464"/>
      <c r="F277" s="464"/>
      <c r="G277" s="513"/>
      <c r="H277" s="513"/>
      <c r="I277" s="513"/>
      <c r="J277" s="513"/>
      <c r="K277" s="513"/>
      <c r="L277" s="513"/>
      <c r="M277" s="75" t="s">
        <v>7</v>
      </c>
      <c r="N277" s="103">
        <v>100</v>
      </c>
      <c r="O277" s="103">
        <v>100</v>
      </c>
      <c r="P277" s="267">
        <v>100</v>
      </c>
      <c r="Q277" s="103"/>
      <c r="R277" s="531"/>
      <c r="S277" s="528"/>
    </row>
    <row r="278" spans="1:22" ht="13.5" customHeight="1" thickBot="1" x14ac:dyDescent="0.3">
      <c r="A278" s="508" t="s">
        <v>144</v>
      </c>
      <c r="B278" s="508" t="s">
        <v>494</v>
      </c>
      <c r="C278" s="459" t="s">
        <v>520</v>
      </c>
      <c r="D278" s="462" t="s">
        <v>326</v>
      </c>
      <c r="E278" s="462" t="s">
        <v>78</v>
      </c>
      <c r="F278" s="462" t="s">
        <v>321</v>
      </c>
      <c r="G278" s="511">
        <f>SUM(H278:K278)</f>
        <v>1000</v>
      </c>
      <c r="H278" s="511">
        <v>200</v>
      </c>
      <c r="I278" s="511">
        <v>200</v>
      </c>
      <c r="J278" s="511">
        <v>300</v>
      </c>
      <c r="K278" s="511">
        <v>300</v>
      </c>
      <c r="L278" s="511" t="str">
        <f>TEXT(G278,$G$5) &amp; $G$4 &amp; "2019 - " &amp; TEXT(H278,$G$5) &amp; $G$4 &amp; "2020 - " &amp; TEXT(I278,$G$5)  &amp; $G$4 &amp; "2021 - " &amp; TEXT(J278,$G$5)  &amp; $G$4 &amp; "2022 - " &amp; TEXT(K278,$G$5)</f>
        <v>1 000,0
2019 - 200,0
2020 - 200,0
2021 - 300,0
2022 - 300,0</v>
      </c>
      <c r="M278" s="75" t="s">
        <v>541</v>
      </c>
      <c r="N278" s="219">
        <f>H278</f>
        <v>200</v>
      </c>
      <c r="O278" s="219">
        <f>I278</f>
        <v>200</v>
      </c>
      <c r="P278" s="265">
        <f>J278</f>
        <v>300</v>
      </c>
      <c r="Q278" s="219">
        <f>K278</f>
        <v>300</v>
      </c>
      <c r="R278" s="536">
        <v>1</v>
      </c>
      <c r="S278" s="533" t="s">
        <v>640</v>
      </c>
      <c r="V278" s="60"/>
    </row>
    <row r="279" spans="1:22" ht="26.25" thickBot="1" x14ac:dyDescent="0.3">
      <c r="A279" s="509"/>
      <c r="B279" s="509"/>
      <c r="C279" s="460"/>
      <c r="D279" s="463"/>
      <c r="E279" s="463"/>
      <c r="F279" s="463"/>
      <c r="G279" s="512"/>
      <c r="H279" s="512"/>
      <c r="I279" s="512"/>
      <c r="J279" s="512"/>
      <c r="K279" s="512"/>
      <c r="L279" s="512"/>
      <c r="M279" s="75" t="s">
        <v>237</v>
      </c>
      <c r="N279" s="76">
        <v>1</v>
      </c>
      <c r="O279" s="76">
        <v>1</v>
      </c>
      <c r="P279" s="266">
        <v>1</v>
      </c>
      <c r="Q279" s="76">
        <v>1</v>
      </c>
      <c r="R279" s="530"/>
      <c r="S279" s="534"/>
      <c r="V279" s="60"/>
    </row>
    <row r="280" spans="1:22" ht="66.75" customHeight="1" thickBot="1" x14ac:dyDescent="0.3">
      <c r="A280" s="509"/>
      <c r="B280" s="509"/>
      <c r="C280" s="460"/>
      <c r="D280" s="463"/>
      <c r="E280" s="463"/>
      <c r="F280" s="463"/>
      <c r="G280" s="512"/>
      <c r="H280" s="512"/>
      <c r="I280" s="512"/>
      <c r="J280" s="512"/>
      <c r="K280" s="512"/>
      <c r="L280" s="512"/>
      <c r="M280" s="75" t="s">
        <v>639</v>
      </c>
      <c r="N280" s="67">
        <f>N278/N279</f>
        <v>200</v>
      </c>
      <c r="O280" s="67">
        <f>O278/O279</f>
        <v>200</v>
      </c>
      <c r="P280" s="267">
        <f>P278/P279</f>
        <v>300</v>
      </c>
      <c r="Q280" s="67">
        <f>Q278/Q279</f>
        <v>300</v>
      </c>
      <c r="R280" s="530"/>
      <c r="S280" s="534"/>
      <c r="V280" s="60"/>
    </row>
    <row r="281" spans="1:22" ht="66.75" customHeight="1" thickBot="1" x14ac:dyDescent="0.3">
      <c r="A281" s="510"/>
      <c r="B281" s="510"/>
      <c r="C281" s="461"/>
      <c r="D281" s="464"/>
      <c r="E281" s="464"/>
      <c r="F281" s="464"/>
      <c r="G281" s="513"/>
      <c r="H281" s="513"/>
      <c r="I281" s="513"/>
      <c r="J281" s="513"/>
      <c r="K281" s="513"/>
      <c r="L281" s="513"/>
      <c r="M281" s="75" t="s">
        <v>289</v>
      </c>
      <c r="N281" s="67">
        <v>100</v>
      </c>
      <c r="O281" s="67">
        <v>100</v>
      </c>
      <c r="P281" s="267">
        <v>100</v>
      </c>
      <c r="Q281" s="67">
        <v>100</v>
      </c>
      <c r="R281" s="531"/>
      <c r="S281" s="535"/>
      <c r="V281" s="60"/>
    </row>
    <row r="282" spans="1:22" ht="13.5" customHeight="1" thickBot="1" x14ac:dyDescent="0.3">
      <c r="A282" s="106" t="s">
        <v>145</v>
      </c>
      <c r="B282" s="508" t="s">
        <v>495</v>
      </c>
      <c r="C282" s="459" t="s">
        <v>521</v>
      </c>
      <c r="D282" s="462" t="s">
        <v>319</v>
      </c>
      <c r="E282" s="462" t="s">
        <v>320</v>
      </c>
      <c r="F282" s="435" t="s">
        <v>321</v>
      </c>
      <c r="G282" s="511">
        <f>SUM(H282:K282)</f>
        <v>120000</v>
      </c>
      <c r="H282" s="511">
        <v>20000</v>
      </c>
      <c r="I282" s="511">
        <v>40000</v>
      </c>
      <c r="J282" s="511">
        <v>30000</v>
      </c>
      <c r="K282" s="511">
        <v>30000</v>
      </c>
      <c r="L282" s="511" t="str">
        <f>TEXT(G282,$G$5) &amp; $G$4 &amp; "2019 - " &amp; TEXT(H282,$G$5) &amp; $G$4 &amp; "2020 - " &amp; TEXT(I282,$G$5)  &amp; $G$4 &amp; "2021 - " &amp; TEXT(J282,$G$5)  &amp; $G$4 &amp; "2022 - " &amp; TEXT(K282,$G$5)</f>
        <v>120 000,0
2019 - 20 000,0
2020 - 40 000,0
2021 - 30 000,0
2022 - 30 000,0</v>
      </c>
      <c r="M282" s="84" t="s">
        <v>541</v>
      </c>
      <c r="N282" s="219">
        <f>H282</f>
        <v>20000</v>
      </c>
      <c r="O282" s="219">
        <f>I282</f>
        <v>40000</v>
      </c>
      <c r="P282" s="265">
        <f>J282</f>
        <v>30000</v>
      </c>
      <c r="Q282" s="219">
        <f>K282</f>
        <v>30000</v>
      </c>
      <c r="R282" s="536">
        <v>1</v>
      </c>
      <c r="S282" s="526" t="s">
        <v>641</v>
      </c>
    </row>
    <row r="283" spans="1:22" ht="39" thickBot="1" x14ac:dyDescent="0.3">
      <c r="A283" s="107"/>
      <c r="B283" s="509"/>
      <c r="C283" s="460"/>
      <c r="D283" s="463"/>
      <c r="E283" s="463"/>
      <c r="F283" s="436"/>
      <c r="G283" s="512"/>
      <c r="H283" s="512"/>
      <c r="I283" s="512"/>
      <c r="J283" s="512"/>
      <c r="K283" s="512"/>
      <c r="L283" s="512"/>
      <c r="M283" s="75" t="s">
        <v>240</v>
      </c>
      <c r="N283" s="76">
        <v>1</v>
      </c>
      <c r="O283" s="76">
        <v>1</v>
      </c>
      <c r="P283" s="266">
        <v>1</v>
      </c>
      <c r="Q283" s="76">
        <v>1</v>
      </c>
      <c r="R283" s="530"/>
      <c r="S283" s="527"/>
    </row>
    <row r="284" spans="1:22" ht="26.25" thickBot="1" x14ac:dyDescent="0.3">
      <c r="A284" s="107"/>
      <c r="B284" s="509"/>
      <c r="C284" s="460"/>
      <c r="D284" s="463"/>
      <c r="E284" s="463"/>
      <c r="F284" s="436"/>
      <c r="G284" s="512"/>
      <c r="H284" s="512"/>
      <c r="I284" s="512"/>
      <c r="J284" s="512"/>
      <c r="K284" s="512"/>
      <c r="L284" s="512"/>
      <c r="M284" s="99" t="s">
        <v>433</v>
      </c>
      <c r="N284" s="100">
        <v>100</v>
      </c>
      <c r="O284" s="100">
        <v>200</v>
      </c>
      <c r="P284" s="272">
        <v>300</v>
      </c>
      <c r="Q284" s="100">
        <v>400</v>
      </c>
      <c r="R284" s="530"/>
      <c r="S284" s="527"/>
    </row>
    <row r="285" spans="1:22" ht="66" customHeight="1" thickBot="1" x14ac:dyDescent="0.3">
      <c r="A285" s="107"/>
      <c r="B285" s="509"/>
      <c r="C285" s="460"/>
      <c r="D285" s="463"/>
      <c r="E285" s="463"/>
      <c r="F285" s="436"/>
      <c r="G285" s="512"/>
      <c r="H285" s="512"/>
      <c r="I285" s="512"/>
      <c r="J285" s="512"/>
      <c r="K285" s="512"/>
      <c r="L285" s="512"/>
      <c r="M285" s="75" t="s">
        <v>578</v>
      </c>
      <c r="N285" s="103">
        <f>N282/N283</f>
        <v>20000</v>
      </c>
      <c r="O285" s="103">
        <f>O282/O283</f>
        <v>40000</v>
      </c>
      <c r="P285" s="267">
        <f>P282/P283</f>
        <v>30000</v>
      </c>
      <c r="Q285" s="103">
        <f>Q282/Q283</f>
        <v>30000</v>
      </c>
      <c r="R285" s="530"/>
      <c r="S285" s="527"/>
    </row>
    <row r="286" spans="1:22" ht="55.5" customHeight="1" thickBot="1" x14ac:dyDescent="0.3">
      <c r="A286" s="108"/>
      <c r="B286" s="510"/>
      <c r="C286" s="461"/>
      <c r="D286" s="464"/>
      <c r="E286" s="464"/>
      <c r="F286" s="438"/>
      <c r="G286" s="513"/>
      <c r="H286" s="513"/>
      <c r="I286" s="513"/>
      <c r="J286" s="513"/>
      <c r="K286" s="513"/>
      <c r="L286" s="513"/>
      <c r="M286" s="75" t="s">
        <v>547</v>
      </c>
      <c r="N286" s="103">
        <v>1</v>
      </c>
      <c r="O286" s="103">
        <f>O284/N284</f>
        <v>2</v>
      </c>
      <c r="P286" s="267">
        <f>P284/O284</f>
        <v>1.5</v>
      </c>
      <c r="Q286" s="103">
        <f>Q284/P284</f>
        <v>1.3333333333333333</v>
      </c>
      <c r="R286" s="531"/>
      <c r="S286" s="528"/>
    </row>
    <row r="287" spans="1:22" ht="13.5" thickBot="1" x14ac:dyDescent="0.3">
      <c r="A287" s="522" t="s">
        <v>417</v>
      </c>
      <c r="B287" s="523"/>
      <c r="C287" s="523"/>
      <c r="D287" s="523"/>
      <c r="E287" s="523"/>
      <c r="F287" s="523"/>
      <c r="G287" s="523"/>
      <c r="H287" s="523"/>
      <c r="I287" s="523"/>
      <c r="J287" s="523"/>
      <c r="K287" s="523"/>
      <c r="L287" s="523"/>
      <c r="M287" s="523"/>
      <c r="N287" s="523"/>
      <c r="O287" s="523"/>
      <c r="P287" s="523"/>
      <c r="Q287" s="524"/>
      <c r="R287" s="83">
        <v>1</v>
      </c>
      <c r="S287" s="70"/>
    </row>
    <row r="288" spans="1:22" ht="13.5" customHeight="1" thickBot="1" x14ac:dyDescent="0.3">
      <c r="A288" s="64" t="s">
        <v>146</v>
      </c>
      <c r="B288" s="459" t="s">
        <v>503</v>
      </c>
      <c r="C288" s="459" t="s">
        <v>496</v>
      </c>
      <c r="D288" s="462" t="s">
        <v>326</v>
      </c>
      <c r="E288" s="462" t="s">
        <v>103</v>
      </c>
      <c r="F288" s="462" t="s">
        <v>321</v>
      </c>
      <c r="G288" s="511">
        <f>SUM(H288:K288)</f>
        <v>3574.8</v>
      </c>
      <c r="H288" s="511">
        <v>893.7</v>
      </c>
      <c r="I288" s="511">
        <v>893.7</v>
      </c>
      <c r="J288" s="511">
        <v>893.7</v>
      </c>
      <c r="K288" s="511">
        <v>893.7</v>
      </c>
      <c r="L288" s="511" t="str">
        <f>TEXT(G288,$G$5) &amp; $G$4 &amp; "2019 - " &amp; TEXT(H288,$G$5) &amp; $G$4 &amp; "2020 - " &amp; TEXT(I288,$G$5)  &amp; $G$4 &amp; "2021 - " &amp; TEXT(J288,$G$5)  &amp; $G$4 &amp; "2022 - " &amp; TEXT(K288,$G$5)</f>
        <v>3 574,8
2019 - 893,7
2020 - 893,7
2021 - 893,7
2022 - 893,7</v>
      </c>
      <c r="M288" s="75" t="s">
        <v>541</v>
      </c>
      <c r="N288" s="219">
        <f>H288</f>
        <v>893.7</v>
      </c>
      <c r="O288" s="219">
        <f>I288</f>
        <v>893.7</v>
      </c>
      <c r="P288" s="265">
        <f>J288</f>
        <v>893.7</v>
      </c>
      <c r="Q288" s="219">
        <f>K288</f>
        <v>893.7</v>
      </c>
      <c r="R288" s="529">
        <v>3</v>
      </c>
      <c r="S288" s="526" t="s">
        <v>644</v>
      </c>
    </row>
    <row r="289" spans="1:19" ht="26.25" thickBot="1" x14ac:dyDescent="0.3">
      <c r="A289" s="62"/>
      <c r="B289" s="460"/>
      <c r="C289" s="460"/>
      <c r="D289" s="463"/>
      <c r="E289" s="463"/>
      <c r="F289" s="463"/>
      <c r="G289" s="512"/>
      <c r="H289" s="512"/>
      <c r="I289" s="512"/>
      <c r="J289" s="512"/>
      <c r="K289" s="512"/>
      <c r="L289" s="512"/>
      <c r="M289" s="75" t="s">
        <v>25</v>
      </c>
      <c r="N289" s="76">
        <v>3</v>
      </c>
      <c r="O289" s="76">
        <v>3</v>
      </c>
      <c r="P289" s="266">
        <v>3</v>
      </c>
      <c r="Q289" s="76">
        <v>3</v>
      </c>
      <c r="R289" s="530"/>
      <c r="S289" s="527"/>
    </row>
    <row r="290" spans="1:19" ht="54" customHeight="1" thickBot="1" x14ac:dyDescent="0.3">
      <c r="A290" s="62"/>
      <c r="B290" s="460"/>
      <c r="C290" s="460"/>
      <c r="D290" s="463"/>
      <c r="E290" s="463"/>
      <c r="F290" s="463"/>
      <c r="G290" s="512"/>
      <c r="H290" s="512"/>
      <c r="I290" s="512"/>
      <c r="J290" s="512"/>
      <c r="K290" s="512"/>
      <c r="L290" s="512"/>
      <c r="M290" s="75" t="s">
        <v>643</v>
      </c>
      <c r="N290" s="67">
        <f>N288/N289</f>
        <v>297.90000000000003</v>
      </c>
      <c r="O290" s="67">
        <f>O288/O289</f>
        <v>297.90000000000003</v>
      </c>
      <c r="P290" s="267">
        <f>P288/P289</f>
        <v>297.90000000000003</v>
      </c>
      <c r="Q290" s="67">
        <f>Q288/Q289</f>
        <v>297.90000000000003</v>
      </c>
      <c r="R290" s="530"/>
      <c r="S290" s="527"/>
    </row>
    <row r="291" spans="1:19" ht="94.5" customHeight="1" thickBot="1" x14ac:dyDescent="0.3">
      <c r="A291" s="62"/>
      <c r="B291" s="460"/>
      <c r="C291" s="461"/>
      <c r="D291" s="464"/>
      <c r="E291" s="464"/>
      <c r="F291" s="464"/>
      <c r="G291" s="513"/>
      <c r="H291" s="513"/>
      <c r="I291" s="513"/>
      <c r="J291" s="513"/>
      <c r="K291" s="513"/>
      <c r="L291" s="513"/>
      <c r="M291" s="75" t="s">
        <v>27</v>
      </c>
      <c r="N291" s="67">
        <v>100</v>
      </c>
      <c r="O291" s="67">
        <v>100</v>
      </c>
      <c r="P291" s="267">
        <v>100</v>
      </c>
      <c r="Q291" s="67">
        <v>100</v>
      </c>
      <c r="R291" s="531"/>
      <c r="S291" s="528"/>
    </row>
    <row r="292" spans="1:19" ht="13.5" customHeight="1" thickBot="1" x14ac:dyDescent="0.3">
      <c r="A292" s="62"/>
      <c r="B292" s="73"/>
      <c r="C292" s="459" t="s">
        <v>497</v>
      </c>
      <c r="D292" s="462" t="s">
        <v>326</v>
      </c>
      <c r="E292" s="462" t="s">
        <v>103</v>
      </c>
      <c r="F292" s="462" t="s">
        <v>321</v>
      </c>
      <c r="G292" s="511">
        <f>SUM(H292:K292)</f>
        <v>200</v>
      </c>
      <c r="H292" s="511">
        <v>50</v>
      </c>
      <c r="I292" s="511">
        <v>50</v>
      </c>
      <c r="J292" s="511">
        <v>50</v>
      </c>
      <c r="K292" s="511">
        <v>50</v>
      </c>
      <c r="L292" s="511" t="str">
        <f>TEXT(G292,$G$5) &amp; $G$4 &amp; "2019 - " &amp; TEXT(H292,$G$5) &amp; $G$4 &amp; "2020 - " &amp; TEXT(I292,$G$5)  &amp; $G$4 &amp; "2021 - " &amp; TEXT(J292,$G$5)  &amp; $G$4 &amp; "2022 - " &amp; TEXT(K292,$G$5)</f>
        <v>200,0
2019 - 50,0
2020 - 50,0
2021 - 50,0
2022 - 50,0</v>
      </c>
      <c r="M292" s="75" t="s">
        <v>541</v>
      </c>
      <c r="N292" s="219">
        <f>H292</f>
        <v>50</v>
      </c>
      <c r="O292" s="219">
        <f>I292</f>
        <v>50</v>
      </c>
      <c r="P292" s="265">
        <f>J292</f>
        <v>50</v>
      </c>
      <c r="Q292" s="219">
        <f>K292</f>
        <v>50</v>
      </c>
      <c r="R292" s="529">
        <v>3</v>
      </c>
      <c r="S292" s="526" t="s">
        <v>645</v>
      </c>
    </row>
    <row r="293" spans="1:19" ht="26.25" thickBot="1" x14ac:dyDescent="0.3">
      <c r="A293" s="62"/>
      <c r="B293" s="73"/>
      <c r="C293" s="460"/>
      <c r="D293" s="463"/>
      <c r="E293" s="463"/>
      <c r="F293" s="463"/>
      <c r="G293" s="512"/>
      <c r="H293" s="512"/>
      <c r="I293" s="512"/>
      <c r="J293" s="512"/>
      <c r="K293" s="512"/>
      <c r="L293" s="512"/>
      <c r="M293" s="75" t="s">
        <v>25</v>
      </c>
      <c r="N293" s="78">
        <v>3</v>
      </c>
      <c r="O293" s="78">
        <v>3</v>
      </c>
      <c r="P293" s="266">
        <v>3</v>
      </c>
      <c r="Q293" s="78">
        <v>3</v>
      </c>
      <c r="R293" s="530"/>
      <c r="S293" s="527"/>
    </row>
    <row r="294" spans="1:19" ht="54" customHeight="1" thickBot="1" x14ac:dyDescent="0.3">
      <c r="A294" s="62"/>
      <c r="B294" s="73"/>
      <c r="C294" s="460"/>
      <c r="D294" s="463"/>
      <c r="E294" s="463"/>
      <c r="F294" s="463"/>
      <c r="G294" s="512"/>
      <c r="H294" s="512"/>
      <c r="I294" s="512"/>
      <c r="J294" s="512"/>
      <c r="K294" s="512"/>
      <c r="L294" s="512"/>
      <c r="M294" s="75" t="s">
        <v>642</v>
      </c>
      <c r="N294" s="71">
        <f>N292/N293</f>
        <v>16.666666666666668</v>
      </c>
      <c r="O294" s="71">
        <f>O292/O293</f>
        <v>16.666666666666668</v>
      </c>
      <c r="P294" s="267">
        <f>P292/P293</f>
        <v>16.666666666666668</v>
      </c>
      <c r="Q294" s="71">
        <f>Q292/Q293</f>
        <v>16.666666666666668</v>
      </c>
      <c r="R294" s="530"/>
      <c r="S294" s="527"/>
    </row>
    <row r="295" spans="1:19" ht="68.25" customHeight="1" thickBot="1" x14ac:dyDescent="0.3">
      <c r="A295" s="62"/>
      <c r="B295" s="73"/>
      <c r="C295" s="461"/>
      <c r="D295" s="464"/>
      <c r="E295" s="464"/>
      <c r="F295" s="464"/>
      <c r="G295" s="513"/>
      <c r="H295" s="513"/>
      <c r="I295" s="513"/>
      <c r="J295" s="513"/>
      <c r="K295" s="513"/>
      <c r="L295" s="513"/>
      <c r="M295" s="75" t="s">
        <v>425</v>
      </c>
      <c r="N295" s="71">
        <v>100</v>
      </c>
      <c r="O295" s="71">
        <v>100</v>
      </c>
      <c r="P295" s="267">
        <v>100</v>
      </c>
      <c r="Q295" s="71">
        <v>100</v>
      </c>
      <c r="R295" s="531"/>
      <c r="S295" s="528"/>
    </row>
    <row r="296" spans="1:19" ht="13.5" customHeight="1" thickBot="1" x14ac:dyDescent="0.3">
      <c r="A296" s="104"/>
      <c r="B296" s="107"/>
      <c r="C296" s="459" t="s">
        <v>498</v>
      </c>
      <c r="D296" s="462" t="s">
        <v>326</v>
      </c>
      <c r="E296" s="462" t="s">
        <v>103</v>
      </c>
      <c r="F296" s="462" t="s">
        <v>321</v>
      </c>
      <c r="G296" s="511">
        <f>SUM(H296:K296)</f>
        <v>960</v>
      </c>
      <c r="H296" s="511">
        <v>240</v>
      </c>
      <c r="I296" s="511">
        <v>240</v>
      </c>
      <c r="J296" s="511">
        <v>240</v>
      </c>
      <c r="K296" s="511">
        <v>240</v>
      </c>
      <c r="L296" s="511" t="str">
        <f>TEXT(G296,$G$5) &amp; $G$4 &amp; "2019 - " &amp; TEXT(H296,$G$5) &amp; $G$4 &amp; "2020 - " &amp; TEXT(I296,$G$5)  &amp; $G$4 &amp; "2021 - " &amp; TEXT(J296,$G$5)  &amp; $G$4 &amp; "2022 - " &amp; TEXT(K296,$G$5)</f>
        <v>960,0
2019 - 240,0
2020 - 240,0
2021 - 240,0
2022 - 240,0</v>
      </c>
      <c r="M296" s="75" t="s">
        <v>541</v>
      </c>
      <c r="N296" s="109">
        <f>H296</f>
        <v>240</v>
      </c>
      <c r="O296" s="109">
        <f>I296</f>
        <v>240</v>
      </c>
      <c r="P296" s="281">
        <f>J296</f>
        <v>240</v>
      </c>
      <c r="Q296" s="109">
        <f>K296</f>
        <v>240</v>
      </c>
      <c r="R296" s="529">
        <v>3</v>
      </c>
      <c r="S296" s="526" t="s">
        <v>647</v>
      </c>
    </row>
    <row r="297" spans="1:19" ht="26.25" thickBot="1" x14ac:dyDescent="0.3">
      <c r="A297" s="104"/>
      <c r="B297" s="107"/>
      <c r="C297" s="460"/>
      <c r="D297" s="463"/>
      <c r="E297" s="463"/>
      <c r="F297" s="463"/>
      <c r="G297" s="512"/>
      <c r="H297" s="512"/>
      <c r="I297" s="512"/>
      <c r="J297" s="512"/>
      <c r="K297" s="512"/>
      <c r="L297" s="512"/>
      <c r="M297" s="75" t="s">
        <v>25</v>
      </c>
      <c r="N297" s="76">
        <v>32</v>
      </c>
      <c r="O297" s="76">
        <v>32</v>
      </c>
      <c r="P297" s="266">
        <v>32</v>
      </c>
      <c r="Q297" s="76">
        <v>32</v>
      </c>
      <c r="R297" s="530"/>
      <c r="S297" s="527"/>
    </row>
    <row r="298" spans="1:19" ht="54" customHeight="1" thickBot="1" x14ac:dyDescent="0.3">
      <c r="A298" s="104"/>
      <c r="B298" s="107"/>
      <c r="C298" s="460"/>
      <c r="D298" s="463"/>
      <c r="E298" s="463"/>
      <c r="F298" s="463"/>
      <c r="G298" s="512"/>
      <c r="H298" s="512"/>
      <c r="I298" s="512"/>
      <c r="J298" s="512"/>
      <c r="K298" s="512"/>
      <c r="L298" s="512"/>
      <c r="M298" s="75" t="s">
        <v>646</v>
      </c>
      <c r="N298" s="103">
        <f>N296/N297</f>
        <v>7.5</v>
      </c>
      <c r="O298" s="103">
        <f>O296/O297</f>
        <v>7.5</v>
      </c>
      <c r="P298" s="267">
        <f>P296/P297</f>
        <v>7.5</v>
      </c>
      <c r="Q298" s="103">
        <f>Q296/Q297</f>
        <v>7.5</v>
      </c>
      <c r="R298" s="530"/>
      <c r="S298" s="527"/>
    </row>
    <row r="299" spans="1:19" ht="93.75" customHeight="1" thickBot="1" x14ac:dyDescent="0.3">
      <c r="A299" s="105"/>
      <c r="B299" s="108"/>
      <c r="C299" s="461"/>
      <c r="D299" s="464"/>
      <c r="E299" s="464"/>
      <c r="F299" s="464"/>
      <c r="G299" s="513"/>
      <c r="H299" s="513"/>
      <c r="I299" s="513"/>
      <c r="J299" s="513"/>
      <c r="K299" s="513"/>
      <c r="L299" s="513"/>
      <c r="M299" s="75" t="s">
        <v>28</v>
      </c>
      <c r="N299" s="103">
        <v>100</v>
      </c>
      <c r="O299" s="103">
        <v>100</v>
      </c>
      <c r="P299" s="267">
        <v>100</v>
      </c>
      <c r="Q299" s="103">
        <v>100</v>
      </c>
      <c r="R299" s="531"/>
      <c r="S299" s="528"/>
    </row>
    <row r="300" spans="1:19" ht="13.5" customHeight="1" thickBot="1" x14ac:dyDescent="0.3">
      <c r="A300" s="62"/>
      <c r="B300" s="73"/>
      <c r="C300" s="460" t="s">
        <v>499</v>
      </c>
      <c r="D300" s="463" t="s">
        <v>326</v>
      </c>
      <c r="E300" s="463" t="s">
        <v>103</v>
      </c>
      <c r="F300" s="463" t="s">
        <v>321</v>
      </c>
      <c r="G300" s="512">
        <f>SUM(H300:K300)</f>
        <v>4664.92</v>
      </c>
      <c r="H300" s="512">
        <v>1166.23</v>
      </c>
      <c r="I300" s="512">
        <v>1166.23</v>
      </c>
      <c r="J300" s="512">
        <v>1166.23</v>
      </c>
      <c r="K300" s="512">
        <v>1166.23</v>
      </c>
      <c r="L300" s="512" t="str">
        <f>TEXT(G300,$G$5) &amp; $G$4 &amp; "2019 - " &amp; TEXT(H300,$G$5) &amp; $G$4 &amp; "2020 - " &amp; TEXT(I300,$G$5)  &amp; $G$4 &amp; "2021 - " &amp; TEXT(J300,$G$5)  &amp; $G$4 &amp; "2022 - " &amp; TEXT(K300,$G$5)</f>
        <v>4 664,9
2019 - 1 166,2
2020 - 1 166,2
2021 - 1 166,2
2022 - 1 166,2</v>
      </c>
      <c r="M300" s="75" t="s">
        <v>541</v>
      </c>
      <c r="N300" s="219">
        <f>H300</f>
        <v>1166.23</v>
      </c>
      <c r="O300" s="219">
        <f>I300</f>
        <v>1166.23</v>
      </c>
      <c r="P300" s="265">
        <f>J300</f>
        <v>1166.23</v>
      </c>
      <c r="Q300" s="219">
        <f>K300</f>
        <v>1166.23</v>
      </c>
      <c r="R300" s="532">
        <v>3</v>
      </c>
      <c r="S300" s="526" t="s">
        <v>649</v>
      </c>
    </row>
    <row r="301" spans="1:19" ht="79.5" customHeight="1" thickBot="1" x14ac:dyDescent="0.3">
      <c r="A301" s="62"/>
      <c r="B301" s="73"/>
      <c r="C301" s="460"/>
      <c r="D301" s="463"/>
      <c r="E301" s="463"/>
      <c r="F301" s="463"/>
      <c r="G301" s="512"/>
      <c r="H301" s="512"/>
      <c r="I301" s="512"/>
      <c r="J301" s="512"/>
      <c r="K301" s="512"/>
      <c r="L301" s="512"/>
      <c r="M301" s="75" t="s">
        <v>29</v>
      </c>
      <c r="N301" s="247">
        <v>2</v>
      </c>
      <c r="O301" s="247">
        <v>2</v>
      </c>
      <c r="P301" s="280">
        <v>2</v>
      </c>
      <c r="Q301" s="247">
        <v>2</v>
      </c>
      <c r="R301" s="530"/>
      <c r="S301" s="527"/>
    </row>
    <row r="302" spans="1:19" ht="91.5" customHeight="1" thickBot="1" x14ac:dyDescent="0.3">
      <c r="A302" s="62"/>
      <c r="B302" s="73"/>
      <c r="C302" s="460"/>
      <c r="D302" s="463"/>
      <c r="E302" s="463"/>
      <c r="F302" s="463"/>
      <c r="G302" s="512"/>
      <c r="H302" s="512"/>
      <c r="I302" s="512"/>
      <c r="J302" s="512"/>
      <c r="K302" s="512"/>
      <c r="L302" s="512"/>
      <c r="M302" s="75" t="s">
        <v>648</v>
      </c>
      <c r="N302" s="109">
        <f>N300/N301</f>
        <v>583.11500000000001</v>
      </c>
      <c r="O302" s="109">
        <f>O300/O301</f>
        <v>583.11500000000001</v>
      </c>
      <c r="P302" s="281">
        <f>P300/P301</f>
        <v>583.11500000000001</v>
      </c>
      <c r="Q302" s="109">
        <f>Q300/Q301</f>
        <v>583.11500000000001</v>
      </c>
      <c r="R302" s="530"/>
      <c r="S302" s="527"/>
    </row>
    <row r="303" spans="1:19" ht="78.75" customHeight="1" thickBot="1" x14ac:dyDescent="0.3">
      <c r="A303" s="62"/>
      <c r="B303" s="73"/>
      <c r="C303" s="461"/>
      <c r="D303" s="464"/>
      <c r="E303" s="464"/>
      <c r="F303" s="464"/>
      <c r="G303" s="513"/>
      <c r="H303" s="513"/>
      <c r="I303" s="513"/>
      <c r="J303" s="513"/>
      <c r="K303" s="513"/>
      <c r="L303" s="513"/>
      <c r="M303" s="75" t="s">
        <v>30</v>
      </c>
      <c r="N303" s="67">
        <v>100</v>
      </c>
      <c r="O303" s="67">
        <v>100</v>
      </c>
      <c r="P303" s="267">
        <v>100</v>
      </c>
      <c r="Q303" s="67">
        <v>100</v>
      </c>
      <c r="R303" s="531"/>
      <c r="S303" s="528"/>
    </row>
    <row r="304" spans="1:19" ht="13.5" customHeight="1" thickBot="1" x14ac:dyDescent="0.3">
      <c r="A304" s="217"/>
      <c r="B304" s="214"/>
      <c r="C304" s="459" t="s">
        <v>500</v>
      </c>
      <c r="D304" s="462" t="s">
        <v>326</v>
      </c>
      <c r="E304" s="462" t="s">
        <v>103</v>
      </c>
      <c r="F304" s="462" t="s">
        <v>321</v>
      </c>
      <c r="G304" s="511">
        <f>SUM(H304:K304)</f>
        <v>7800</v>
      </c>
      <c r="H304" s="511">
        <v>1950</v>
      </c>
      <c r="I304" s="511">
        <v>1950</v>
      </c>
      <c r="J304" s="511">
        <v>1950</v>
      </c>
      <c r="K304" s="511">
        <v>1950</v>
      </c>
      <c r="L304" s="511" t="str">
        <f>TEXT(G304,$G$5) &amp; $G$4 &amp; "2019 - " &amp; TEXT(H304,$G$5) &amp; $G$4 &amp; "2020 - " &amp; TEXT(I304,$G$5)  &amp; $G$4 &amp; "2021 - " &amp; TEXT(J304,$G$5)  &amp; $G$4 &amp; "2022 - " &amp; TEXT(K304,$G$5)</f>
        <v>7 800,0
2019 - 1 950,0
2020 - 1 950,0
2021 - 1 950,0
2022 - 1 950,0</v>
      </c>
      <c r="M304" s="75" t="s">
        <v>541</v>
      </c>
      <c r="N304" s="219">
        <f>H304</f>
        <v>1950</v>
      </c>
      <c r="O304" s="219">
        <f>I304</f>
        <v>1950</v>
      </c>
      <c r="P304" s="265">
        <f>J304</f>
        <v>1950</v>
      </c>
      <c r="Q304" s="219">
        <f>K304</f>
        <v>1950</v>
      </c>
      <c r="R304" s="529">
        <v>3</v>
      </c>
      <c r="S304" s="526" t="s">
        <v>117</v>
      </c>
    </row>
    <row r="305" spans="1:19" ht="79.5" customHeight="1" thickBot="1" x14ac:dyDescent="0.3">
      <c r="A305" s="217"/>
      <c r="B305" s="214"/>
      <c r="C305" s="460"/>
      <c r="D305" s="463"/>
      <c r="E305" s="463"/>
      <c r="F305" s="463"/>
      <c r="G305" s="512"/>
      <c r="H305" s="512"/>
      <c r="I305" s="512"/>
      <c r="J305" s="512"/>
      <c r="K305" s="512"/>
      <c r="L305" s="512"/>
      <c r="M305" s="75" t="s">
        <v>29</v>
      </c>
      <c r="N305" s="247">
        <v>24</v>
      </c>
      <c r="O305" s="247">
        <v>24</v>
      </c>
      <c r="P305" s="280">
        <v>24</v>
      </c>
      <c r="Q305" s="247">
        <v>24</v>
      </c>
      <c r="R305" s="530"/>
      <c r="S305" s="527"/>
    </row>
    <row r="306" spans="1:19" ht="90.75" customHeight="1" thickBot="1" x14ac:dyDescent="0.3">
      <c r="A306" s="217"/>
      <c r="B306" s="214"/>
      <c r="C306" s="460"/>
      <c r="D306" s="463"/>
      <c r="E306" s="463"/>
      <c r="F306" s="463"/>
      <c r="G306" s="512"/>
      <c r="H306" s="512"/>
      <c r="I306" s="512"/>
      <c r="J306" s="512"/>
      <c r="K306" s="512"/>
      <c r="L306" s="512"/>
      <c r="M306" s="75" t="s">
        <v>31</v>
      </c>
      <c r="N306" s="109">
        <f>N304/N305</f>
        <v>81.25</v>
      </c>
      <c r="O306" s="109">
        <f>O304/O305</f>
        <v>81.25</v>
      </c>
      <c r="P306" s="281">
        <f>P304/P305</f>
        <v>81.25</v>
      </c>
      <c r="Q306" s="109">
        <f>Q304/Q305</f>
        <v>81.25</v>
      </c>
      <c r="R306" s="530"/>
      <c r="S306" s="527"/>
    </row>
    <row r="307" spans="1:19" ht="92.25" customHeight="1" thickBot="1" x14ac:dyDescent="0.3">
      <c r="A307" s="218"/>
      <c r="B307" s="215"/>
      <c r="C307" s="461"/>
      <c r="D307" s="464"/>
      <c r="E307" s="464"/>
      <c r="F307" s="464"/>
      <c r="G307" s="513"/>
      <c r="H307" s="513"/>
      <c r="I307" s="513"/>
      <c r="J307" s="513"/>
      <c r="K307" s="513"/>
      <c r="L307" s="513"/>
      <c r="M307" s="75" t="s">
        <v>32</v>
      </c>
      <c r="N307" s="216">
        <v>100</v>
      </c>
      <c r="O307" s="216">
        <v>100</v>
      </c>
      <c r="P307" s="267">
        <v>100</v>
      </c>
      <c r="Q307" s="216">
        <v>100</v>
      </c>
      <c r="R307" s="531"/>
      <c r="S307" s="528"/>
    </row>
    <row r="308" spans="1:19" ht="13.5" customHeight="1" thickBot="1" x14ac:dyDescent="0.3">
      <c r="A308" s="217"/>
      <c r="B308" s="214"/>
      <c r="C308" s="460" t="s">
        <v>501</v>
      </c>
      <c r="D308" s="463" t="s">
        <v>326</v>
      </c>
      <c r="E308" s="463" t="s">
        <v>103</v>
      </c>
      <c r="F308" s="463" t="s">
        <v>321</v>
      </c>
      <c r="G308" s="512">
        <f>SUM(H308:K308)</f>
        <v>140</v>
      </c>
      <c r="H308" s="512">
        <v>35</v>
      </c>
      <c r="I308" s="512">
        <v>35</v>
      </c>
      <c r="J308" s="512">
        <v>35</v>
      </c>
      <c r="K308" s="512">
        <v>35</v>
      </c>
      <c r="L308" s="512" t="str">
        <f>TEXT(G308,$G$5) &amp; $G$4 &amp; "2019 - " &amp; TEXT(H308,$G$5) &amp; $G$4 &amp; "2020 - " &amp; TEXT(I308,$G$5)  &amp; $G$4 &amp; "2021 - " &amp; TEXT(J308,$G$5)  &amp; $G$4 &amp; "2022 - " &amp; TEXT(K308,$G$5)</f>
        <v>140,0
2019 - 35,0
2020 - 35,0
2021 - 35,0
2022 - 35,0</v>
      </c>
      <c r="M308" s="75" t="s">
        <v>541</v>
      </c>
      <c r="N308" s="224">
        <f>H308</f>
        <v>35</v>
      </c>
      <c r="O308" s="224">
        <f>I308</f>
        <v>35</v>
      </c>
      <c r="P308" s="282">
        <f>J308</f>
        <v>35</v>
      </c>
      <c r="Q308" s="224">
        <f>K308</f>
        <v>35</v>
      </c>
      <c r="R308" s="532">
        <v>3</v>
      </c>
      <c r="S308" s="533" t="s">
        <v>650</v>
      </c>
    </row>
    <row r="309" spans="1:19" ht="26.25" thickBot="1" x14ac:dyDescent="0.3">
      <c r="A309" s="188"/>
      <c r="B309" s="186"/>
      <c r="C309" s="460"/>
      <c r="D309" s="463"/>
      <c r="E309" s="463"/>
      <c r="F309" s="463"/>
      <c r="G309" s="512"/>
      <c r="H309" s="512"/>
      <c r="I309" s="512"/>
      <c r="J309" s="512"/>
      <c r="K309" s="512"/>
      <c r="L309" s="512"/>
      <c r="M309" s="75" t="s">
        <v>33</v>
      </c>
      <c r="N309" s="247">
        <v>10</v>
      </c>
      <c r="O309" s="247">
        <v>10</v>
      </c>
      <c r="P309" s="280">
        <v>10</v>
      </c>
      <c r="Q309" s="247">
        <v>10</v>
      </c>
      <c r="R309" s="530"/>
      <c r="S309" s="534"/>
    </row>
    <row r="310" spans="1:19" ht="43.5" customHeight="1" thickBot="1" x14ac:dyDescent="0.3">
      <c r="A310" s="188"/>
      <c r="B310" s="186"/>
      <c r="C310" s="460"/>
      <c r="D310" s="463"/>
      <c r="E310" s="463"/>
      <c r="F310" s="463"/>
      <c r="G310" s="512"/>
      <c r="H310" s="512"/>
      <c r="I310" s="512"/>
      <c r="J310" s="512"/>
      <c r="K310" s="512"/>
      <c r="L310" s="512"/>
      <c r="M310" s="75" t="s">
        <v>34</v>
      </c>
      <c r="N310" s="109">
        <f>N308/N309</f>
        <v>3.5</v>
      </c>
      <c r="O310" s="109">
        <f>O308/O309</f>
        <v>3.5</v>
      </c>
      <c r="P310" s="281">
        <f>P308/P309</f>
        <v>3.5</v>
      </c>
      <c r="Q310" s="109">
        <f>Q308/Q309</f>
        <v>3.5</v>
      </c>
      <c r="R310" s="530"/>
      <c r="S310" s="534"/>
    </row>
    <row r="311" spans="1:19" ht="66.75" customHeight="1" thickBot="1" x14ac:dyDescent="0.3">
      <c r="A311" s="188"/>
      <c r="B311" s="186"/>
      <c r="C311" s="461"/>
      <c r="D311" s="464"/>
      <c r="E311" s="464"/>
      <c r="F311" s="464"/>
      <c r="G311" s="513"/>
      <c r="H311" s="513"/>
      <c r="I311" s="513"/>
      <c r="J311" s="513"/>
      <c r="K311" s="513"/>
      <c r="L311" s="513"/>
      <c r="M311" s="75" t="s">
        <v>35</v>
      </c>
      <c r="N311" s="187">
        <v>100</v>
      </c>
      <c r="O311" s="187">
        <v>100</v>
      </c>
      <c r="P311" s="267">
        <v>100</v>
      </c>
      <c r="Q311" s="187">
        <v>100</v>
      </c>
      <c r="R311" s="531"/>
      <c r="S311" s="535"/>
    </row>
    <row r="312" spans="1:19" ht="13.5" customHeight="1" thickBot="1" x14ac:dyDescent="0.3">
      <c r="A312" s="79"/>
      <c r="B312" s="73"/>
      <c r="C312" s="459" t="s">
        <v>502</v>
      </c>
      <c r="D312" s="462" t="s">
        <v>149</v>
      </c>
      <c r="E312" s="462" t="s">
        <v>102</v>
      </c>
      <c r="F312" s="462" t="s">
        <v>321</v>
      </c>
      <c r="G312" s="537">
        <f>SUM(H312:K312)</f>
        <v>1430</v>
      </c>
      <c r="H312" s="511">
        <v>980</v>
      </c>
      <c r="I312" s="511">
        <v>450</v>
      </c>
      <c r="J312" s="511">
        <v>0</v>
      </c>
      <c r="K312" s="511">
        <v>0</v>
      </c>
      <c r="L312" s="511" t="str">
        <f>TEXT(G312,$G$5) &amp; $G$4 &amp; "2019 - " &amp; TEXT(H312,$G$5) &amp; $G$4 &amp; "2020 - " &amp; TEXT(I312,$G$5)  &amp; $G$4 &amp; "2021 - " &amp; TEXT(J312,$G$5)  &amp; $G$4 &amp; "2022 - " &amp; TEXT(K312,$G$5)</f>
        <v>1 430,0
2019 - 980,0
2020 - 450,0
2021 - 0,0
2022 - 0,0</v>
      </c>
      <c r="M312" s="75" t="s">
        <v>541</v>
      </c>
      <c r="N312" s="219">
        <f>H312</f>
        <v>980</v>
      </c>
      <c r="O312" s="219">
        <f>I312</f>
        <v>450</v>
      </c>
      <c r="P312" s="265">
        <f>J312</f>
        <v>0</v>
      </c>
      <c r="Q312" s="219">
        <f>K312</f>
        <v>0</v>
      </c>
      <c r="R312" s="529">
        <v>3</v>
      </c>
      <c r="S312" s="526" t="s">
        <v>651</v>
      </c>
    </row>
    <row r="313" spans="1:19" ht="26.25" thickBot="1" x14ac:dyDescent="0.3">
      <c r="A313" s="79"/>
      <c r="B313" s="73"/>
      <c r="C313" s="460"/>
      <c r="D313" s="463"/>
      <c r="E313" s="463"/>
      <c r="F313" s="463"/>
      <c r="G313" s="538"/>
      <c r="H313" s="512"/>
      <c r="I313" s="512"/>
      <c r="J313" s="512"/>
      <c r="K313" s="512"/>
      <c r="L313" s="512"/>
      <c r="M313" s="75" t="s">
        <v>25</v>
      </c>
      <c r="N313" s="76">
        <v>9</v>
      </c>
      <c r="O313" s="76">
        <v>5</v>
      </c>
      <c r="P313" s="267"/>
      <c r="Q313" s="67"/>
      <c r="R313" s="530"/>
      <c r="S313" s="527"/>
    </row>
    <row r="314" spans="1:19" ht="54.75" customHeight="1" thickBot="1" x14ac:dyDescent="0.3">
      <c r="A314" s="79"/>
      <c r="B314" s="73"/>
      <c r="C314" s="460"/>
      <c r="D314" s="463"/>
      <c r="E314" s="463"/>
      <c r="F314" s="463"/>
      <c r="G314" s="538"/>
      <c r="H314" s="512"/>
      <c r="I314" s="512"/>
      <c r="J314" s="512"/>
      <c r="K314" s="512"/>
      <c r="L314" s="512"/>
      <c r="M314" s="75" t="s">
        <v>643</v>
      </c>
      <c r="N314" s="67">
        <f>N312/N313</f>
        <v>108.88888888888889</v>
      </c>
      <c r="O314" s="67">
        <f>O312/O313</f>
        <v>90</v>
      </c>
      <c r="P314" s="267"/>
      <c r="Q314" s="67"/>
      <c r="R314" s="530"/>
      <c r="S314" s="527"/>
    </row>
    <row r="315" spans="1:19" ht="77.25" customHeight="1" thickBot="1" x14ac:dyDescent="0.3">
      <c r="A315" s="79"/>
      <c r="B315" s="74"/>
      <c r="C315" s="461"/>
      <c r="D315" s="464"/>
      <c r="E315" s="464"/>
      <c r="F315" s="464"/>
      <c r="G315" s="539"/>
      <c r="H315" s="513"/>
      <c r="I315" s="513"/>
      <c r="J315" s="513"/>
      <c r="K315" s="513"/>
      <c r="L315" s="513"/>
      <c r="M315" s="75" t="s">
        <v>27</v>
      </c>
      <c r="N315" s="67">
        <v>100</v>
      </c>
      <c r="O315" s="67">
        <v>100</v>
      </c>
      <c r="P315" s="267"/>
      <c r="Q315" s="67"/>
      <c r="R315" s="531"/>
      <c r="S315" s="528"/>
    </row>
    <row r="316" spans="1:19" ht="65.25" customHeight="1" thickBot="1" x14ac:dyDescent="0.3">
      <c r="A316" s="452" t="s">
        <v>522</v>
      </c>
      <c r="B316" s="453"/>
      <c r="C316" s="68"/>
      <c r="D316" s="65"/>
      <c r="E316" s="65"/>
      <c r="F316" s="65"/>
      <c r="G316" s="66">
        <f>SUM(G10:G312)</f>
        <v>7324904.3840000005</v>
      </c>
      <c r="H316" s="66">
        <f t="shared" ref="H316:J316" si="2">SUM(H10:H312)</f>
        <v>1527357.0690000004</v>
      </c>
      <c r="I316" s="66">
        <f t="shared" si="2"/>
        <v>1787773.8919999998</v>
      </c>
      <c r="J316" s="66">
        <f t="shared" si="2"/>
        <v>1927722.2300000002</v>
      </c>
      <c r="K316" s="66">
        <f>SUM(K10:K312)</f>
        <v>2082051.193</v>
      </c>
      <c r="L316" s="189" t="str">
        <f>TEXT(G316,$G$5) &amp; $G$4 &amp; "2019 - " &amp; TEXT(H316,$G$5) &amp; $G$4 &amp; "2020 - " &amp; TEXT(I316,$G$5)  &amp; $G$4 &amp; "2021 - " &amp; TEXT(J316,$G$5)  &amp; $G$4 &amp; "2022 - " &amp; TEXT(K316,$G$5)</f>
        <v>7 324 904,4
2019 - 1 527 357,1
2020 - 1 787 773,9
2021 - 1 927 722,2
2022 - 2 082 051,2</v>
      </c>
      <c r="M316" s="84"/>
      <c r="N316" s="77"/>
      <c r="O316" s="77"/>
      <c r="P316" s="283"/>
      <c r="Q316" s="77"/>
      <c r="R316" s="85" t="s">
        <v>153</v>
      </c>
      <c r="S316" s="86"/>
    </row>
    <row r="319" spans="1:19" ht="18.75" x14ac:dyDescent="0.25">
      <c r="B319" s="174"/>
      <c r="C319"/>
      <c r="D319"/>
      <c r="E319"/>
      <c r="F319"/>
      <c r="G319"/>
      <c r="H319"/>
      <c r="I319"/>
      <c r="J319"/>
      <c r="K319"/>
    </row>
    <row r="320" spans="1:19" ht="37.5" x14ac:dyDescent="0.25">
      <c r="B320" s="175" t="s">
        <v>529</v>
      </c>
      <c r="C320" s="176"/>
      <c r="D320" s="176"/>
      <c r="E320" s="176"/>
      <c r="F320" s="176"/>
      <c r="G320" s="174" t="s">
        <v>530</v>
      </c>
      <c r="H320"/>
      <c r="I320"/>
      <c r="J320"/>
      <c r="K320"/>
      <c r="N320" s="175" t="s">
        <v>233</v>
      </c>
      <c r="O320" s="177"/>
      <c r="P320" s="284"/>
    </row>
    <row r="321" spans="2:15" ht="18.75" x14ac:dyDescent="0.25">
      <c r="B321" s="174"/>
      <c r="C321"/>
      <c r="D321"/>
      <c r="E321"/>
      <c r="F321"/>
      <c r="G321"/>
      <c r="H321"/>
      <c r="I321"/>
      <c r="J321"/>
      <c r="K321" s="121"/>
      <c r="O321" s="121"/>
    </row>
  </sheetData>
  <mergeCells count="827">
    <mergeCell ref="S226:S229"/>
    <mergeCell ref="S154:S157"/>
    <mergeCell ref="S162:S165"/>
    <mergeCell ref="S104:S110"/>
    <mergeCell ref="S158:S161"/>
    <mergeCell ref="S166:S169"/>
    <mergeCell ref="S186:S189"/>
    <mergeCell ref="S222:S225"/>
    <mergeCell ref="S198:S201"/>
    <mergeCell ref="S194:S197"/>
    <mergeCell ref="S190:S193"/>
    <mergeCell ref="S182:S185"/>
    <mergeCell ref="S136:S140"/>
    <mergeCell ref="S126:S130"/>
    <mergeCell ref="S170:S173"/>
    <mergeCell ref="S174:S177"/>
    <mergeCell ref="S141:S145"/>
    <mergeCell ref="S150:S153"/>
    <mergeCell ref="S146:S149"/>
    <mergeCell ref="S218:S221"/>
    <mergeCell ref="S206:S209"/>
    <mergeCell ref="S111:S114"/>
    <mergeCell ref="J96:J100"/>
    <mergeCell ref="B96:B100"/>
    <mergeCell ref="A94:Q94"/>
    <mergeCell ref="I96:I100"/>
    <mergeCell ref="J210:J213"/>
    <mergeCell ref="L206:L209"/>
    <mergeCell ref="F214:F217"/>
    <mergeCell ref="F210:F213"/>
    <mergeCell ref="E214:E217"/>
    <mergeCell ref="F206:F209"/>
    <mergeCell ref="D210:D213"/>
    <mergeCell ref="F194:F197"/>
    <mergeCell ref="D198:D201"/>
    <mergeCell ref="E190:E193"/>
    <mergeCell ref="F190:F193"/>
    <mergeCell ref="I206:I209"/>
    <mergeCell ref="C136:C140"/>
    <mergeCell ref="D206:D209"/>
    <mergeCell ref="E198:E201"/>
    <mergeCell ref="F198:F201"/>
    <mergeCell ref="G198:G201"/>
    <mergeCell ref="E206:E209"/>
    <mergeCell ref="G202:G205"/>
    <mergeCell ref="H198:H201"/>
    <mergeCell ref="S64:S67"/>
    <mergeCell ref="S86:S89"/>
    <mergeCell ref="K64:K67"/>
    <mergeCell ref="J64:J67"/>
    <mergeCell ref="I64:I67"/>
    <mergeCell ref="H64:H67"/>
    <mergeCell ref="H50:H54"/>
    <mergeCell ref="H57:H61"/>
    <mergeCell ref="E57:E61"/>
    <mergeCell ref="J81:J84"/>
    <mergeCell ref="S77:S80"/>
    <mergeCell ref="F50:F54"/>
    <mergeCell ref="G50:G54"/>
    <mergeCell ref="C300:C303"/>
    <mergeCell ref="C45:C49"/>
    <mergeCell ref="G57:G61"/>
    <mergeCell ref="A55:Q55"/>
    <mergeCell ref="R70:R74"/>
    <mergeCell ref="E70:E74"/>
    <mergeCell ref="K86:K89"/>
    <mergeCell ref="J86:J89"/>
    <mergeCell ref="I86:I89"/>
    <mergeCell ref="J70:J74"/>
    <mergeCell ref="L86:L89"/>
    <mergeCell ref="F70:F74"/>
    <mergeCell ref="D70:D74"/>
    <mergeCell ref="B77:B80"/>
    <mergeCell ref="H86:H89"/>
    <mergeCell ref="L81:L84"/>
    <mergeCell ref="L77:L80"/>
    <mergeCell ref="J50:J54"/>
    <mergeCell ref="K50:K54"/>
    <mergeCell ref="A56:Q56"/>
    <mergeCell ref="F64:F67"/>
    <mergeCell ref="K70:K74"/>
    <mergeCell ref="L45:L49"/>
    <mergeCell ref="C64:C67"/>
    <mergeCell ref="C258:C262"/>
    <mergeCell ref="S45:S49"/>
    <mergeCell ref="R45:R49"/>
    <mergeCell ref="S50:S54"/>
    <mergeCell ref="C288:C291"/>
    <mergeCell ref="H288:H291"/>
    <mergeCell ref="G170:G173"/>
    <mergeCell ref="F312:F315"/>
    <mergeCell ref="K300:K303"/>
    <mergeCell ref="J300:J303"/>
    <mergeCell ref="C304:C307"/>
    <mergeCell ref="D304:D307"/>
    <mergeCell ref="C308:C311"/>
    <mergeCell ref="D308:D311"/>
    <mergeCell ref="C312:C315"/>
    <mergeCell ref="E304:E307"/>
    <mergeCell ref="F304:F307"/>
    <mergeCell ref="E308:E311"/>
    <mergeCell ref="F308:F311"/>
    <mergeCell ref="G308:G311"/>
    <mergeCell ref="G304:G307"/>
    <mergeCell ref="G312:G315"/>
    <mergeCell ref="D312:D315"/>
    <mergeCell ref="E312:E315"/>
    <mergeCell ref="D300:D303"/>
    <mergeCell ref="S264:S268"/>
    <mergeCell ref="F300:F303"/>
    <mergeCell ref="E300:E303"/>
    <mergeCell ref="B222:B225"/>
    <mergeCell ref="C222:C225"/>
    <mergeCell ref="D222:D225"/>
    <mergeCell ref="E222:E225"/>
    <mergeCell ref="K274:K277"/>
    <mergeCell ref="I278:I281"/>
    <mergeCell ref="J278:J281"/>
    <mergeCell ref="G282:G286"/>
    <mergeCell ref="H282:H286"/>
    <mergeCell ref="I282:I286"/>
    <mergeCell ref="F282:F286"/>
    <mergeCell ref="C282:C286"/>
    <mergeCell ref="D282:D286"/>
    <mergeCell ref="E282:E286"/>
    <mergeCell ref="J282:J286"/>
    <mergeCell ref="C253:C256"/>
    <mergeCell ref="D253:D256"/>
    <mergeCell ref="E253:E256"/>
    <mergeCell ref="H222:H225"/>
    <mergeCell ref="I222:I225"/>
    <mergeCell ref="S300:S303"/>
    <mergeCell ref="R300:R303"/>
    <mergeCell ref="S292:S295"/>
    <mergeCell ref="R282:R286"/>
    <mergeCell ref="R274:R277"/>
    <mergeCell ref="R278:R281"/>
    <mergeCell ref="R258:R262"/>
    <mergeCell ref="S278:S281"/>
    <mergeCell ref="I292:I295"/>
    <mergeCell ref="J292:J295"/>
    <mergeCell ref="K292:K295"/>
    <mergeCell ref="L278:L281"/>
    <mergeCell ref="L282:L286"/>
    <mergeCell ref="J258:J262"/>
    <mergeCell ref="I269:I273"/>
    <mergeCell ref="I258:I262"/>
    <mergeCell ref="J274:J277"/>
    <mergeCell ref="L274:L277"/>
    <mergeCell ref="S288:S291"/>
    <mergeCell ref="S258:S262"/>
    <mergeCell ref="S282:S286"/>
    <mergeCell ref="S274:S277"/>
    <mergeCell ref="S296:S299"/>
    <mergeCell ref="R296:R299"/>
    <mergeCell ref="L269:L273"/>
    <mergeCell ref="K278:K281"/>
    <mergeCell ref="K269:K273"/>
    <mergeCell ref="I264:I268"/>
    <mergeCell ref="S269:S273"/>
    <mergeCell ref="L258:L262"/>
    <mergeCell ref="K258:K262"/>
    <mergeCell ref="I274:I277"/>
    <mergeCell ref="R292:R295"/>
    <mergeCell ref="L292:L295"/>
    <mergeCell ref="J288:J291"/>
    <mergeCell ref="I288:I291"/>
    <mergeCell ref="L288:L291"/>
    <mergeCell ref="K288:K291"/>
    <mergeCell ref="R288:R291"/>
    <mergeCell ref="R269:R273"/>
    <mergeCell ref="L264:L268"/>
    <mergeCell ref="K264:K268"/>
    <mergeCell ref="R264:R268"/>
    <mergeCell ref="S312:S315"/>
    <mergeCell ref="H312:H315"/>
    <mergeCell ref="I312:I315"/>
    <mergeCell ref="J312:J315"/>
    <mergeCell ref="K312:K315"/>
    <mergeCell ref="L312:L315"/>
    <mergeCell ref="R312:R315"/>
    <mergeCell ref="S304:S307"/>
    <mergeCell ref="R304:R307"/>
    <mergeCell ref="R308:R311"/>
    <mergeCell ref="S308:S311"/>
    <mergeCell ref="K308:K311"/>
    <mergeCell ref="L308:L311"/>
    <mergeCell ref="H304:H307"/>
    <mergeCell ref="I304:I307"/>
    <mergeCell ref="J304:J307"/>
    <mergeCell ref="K304:K307"/>
    <mergeCell ref="L304:L307"/>
    <mergeCell ref="H308:H311"/>
    <mergeCell ref="I308:I311"/>
    <mergeCell ref="J308:J311"/>
    <mergeCell ref="E269:E273"/>
    <mergeCell ref="E264:E268"/>
    <mergeCell ref="H278:H281"/>
    <mergeCell ref="B269:B273"/>
    <mergeCell ref="D274:D277"/>
    <mergeCell ref="E274:E277"/>
    <mergeCell ref="C278:C281"/>
    <mergeCell ref="D278:D281"/>
    <mergeCell ref="E278:E281"/>
    <mergeCell ref="F278:F281"/>
    <mergeCell ref="F269:F273"/>
    <mergeCell ref="G274:G277"/>
    <mergeCell ref="H264:H268"/>
    <mergeCell ref="G264:G268"/>
    <mergeCell ref="F264:F268"/>
    <mergeCell ref="C269:C273"/>
    <mergeCell ref="D269:D273"/>
    <mergeCell ref="D258:D262"/>
    <mergeCell ref="E258:E262"/>
    <mergeCell ref="H258:H262"/>
    <mergeCell ref="H274:H277"/>
    <mergeCell ref="G258:G262"/>
    <mergeCell ref="G278:G281"/>
    <mergeCell ref="L300:L303"/>
    <mergeCell ref="C292:C295"/>
    <mergeCell ref="D292:D295"/>
    <mergeCell ref="E292:E295"/>
    <mergeCell ref="F292:F295"/>
    <mergeCell ref="C296:C299"/>
    <mergeCell ref="L296:L299"/>
    <mergeCell ref="K296:K299"/>
    <mergeCell ref="J296:J299"/>
    <mergeCell ref="I296:I299"/>
    <mergeCell ref="H296:H299"/>
    <mergeCell ref="G296:G299"/>
    <mergeCell ref="F296:F299"/>
    <mergeCell ref="D296:D299"/>
    <mergeCell ref="E296:E299"/>
    <mergeCell ref="G292:G295"/>
    <mergeCell ref="H292:H295"/>
    <mergeCell ref="G300:G303"/>
    <mergeCell ref="I300:I303"/>
    <mergeCell ref="H300:H303"/>
    <mergeCell ref="F218:F221"/>
    <mergeCell ref="K282:K286"/>
    <mergeCell ref="I240:I244"/>
    <mergeCell ref="D214:D217"/>
    <mergeCell ref="D288:D291"/>
    <mergeCell ref="E288:E291"/>
    <mergeCell ref="F288:F291"/>
    <mergeCell ref="G288:G291"/>
    <mergeCell ref="A287:Q287"/>
    <mergeCell ref="B282:B286"/>
    <mergeCell ref="H240:H244"/>
    <mergeCell ref="D226:D229"/>
    <mergeCell ref="J245:J248"/>
    <mergeCell ref="K245:K248"/>
    <mergeCell ref="C274:C277"/>
    <mergeCell ref="I230:I234"/>
    <mergeCell ref="A257:Q257"/>
    <mergeCell ref="C240:C244"/>
    <mergeCell ref="D240:D244"/>
    <mergeCell ref="F240:F244"/>
    <mergeCell ref="B278:B281"/>
    <mergeCell ref="F253:F256"/>
    <mergeCell ref="F258:F262"/>
    <mergeCell ref="F230:F234"/>
    <mergeCell ref="G210:G213"/>
    <mergeCell ref="K218:K221"/>
    <mergeCell ref="H210:H213"/>
    <mergeCell ref="I210:I213"/>
    <mergeCell ref="H202:H205"/>
    <mergeCell ref="I202:I205"/>
    <mergeCell ref="G206:G209"/>
    <mergeCell ref="G218:G221"/>
    <mergeCell ref="F202:F205"/>
    <mergeCell ref="F222:F225"/>
    <mergeCell ref="G222:G225"/>
    <mergeCell ref="I253:I256"/>
    <mergeCell ref="G230:G234"/>
    <mergeCell ref="H226:H229"/>
    <mergeCell ref="I226:I229"/>
    <mergeCell ref="J226:J229"/>
    <mergeCell ref="K226:K229"/>
    <mergeCell ref="G240:G244"/>
    <mergeCell ref="G253:G256"/>
    <mergeCell ref="J202:J205"/>
    <mergeCell ref="G226:G229"/>
    <mergeCell ref="F226:F229"/>
    <mergeCell ref="H253:H256"/>
    <mergeCell ref="R240:R244"/>
    <mergeCell ref="R253:R256"/>
    <mergeCell ref="J253:J256"/>
    <mergeCell ref="K253:K256"/>
    <mergeCell ref="S230:S234"/>
    <mergeCell ref="L253:L256"/>
    <mergeCell ref="S249:S252"/>
    <mergeCell ref="L240:L244"/>
    <mergeCell ref="J230:J234"/>
    <mergeCell ref="H230:H234"/>
    <mergeCell ref="S253:S256"/>
    <mergeCell ref="R230:R234"/>
    <mergeCell ref="S240:S244"/>
    <mergeCell ref="L245:L248"/>
    <mergeCell ref="L249:L252"/>
    <mergeCell ref="S245:S248"/>
    <mergeCell ref="S235:S239"/>
    <mergeCell ref="J240:J244"/>
    <mergeCell ref="L230:L234"/>
    <mergeCell ref="J235:J239"/>
    <mergeCell ref="I235:I239"/>
    <mergeCell ref="K249:K252"/>
    <mergeCell ref="K240:K244"/>
    <mergeCell ref="L226:L229"/>
    <mergeCell ref="K230:K234"/>
    <mergeCell ref="K235:K239"/>
    <mergeCell ref="I198:I201"/>
    <mergeCell ref="I194:I197"/>
    <mergeCell ref="G182:G185"/>
    <mergeCell ref="G186:G189"/>
    <mergeCell ref="H190:H193"/>
    <mergeCell ref="J222:J225"/>
    <mergeCell ref="J218:J221"/>
    <mergeCell ref="J214:J217"/>
    <mergeCell ref="I218:I221"/>
    <mergeCell ref="J206:J209"/>
    <mergeCell ref="I214:I217"/>
    <mergeCell ref="G214:G217"/>
    <mergeCell ref="H214:H217"/>
    <mergeCell ref="H218:H221"/>
    <mergeCell ref="I190:I193"/>
    <mergeCell ref="G194:G197"/>
    <mergeCell ref="G190:G193"/>
    <mergeCell ref="H194:H197"/>
    <mergeCell ref="K222:K225"/>
    <mergeCell ref="L222:L225"/>
    <mergeCell ref="K182:K185"/>
    <mergeCell ref="S30:S33"/>
    <mergeCell ref="J30:J33"/>
    <mergeCell ref="L30:L33"/>
    <mergeCell ref="K45:K49"/>
    <mergeCell ref="J104:J110"/>
    <mergeCell ref="K104:K110"/>
    <mergeCell ref="J90:J93"/>
    <mergeCell ref="K90:K93"/>
    <mergeCell ref="R34:R38"/>
    <mergeCell ref="S34:S38"/>
    <mergeCell ref="S81:S84"/>
    <mergeCell ref="S40:S43"/>
    <mergeCell ref="S57:S61"/>
    <mergeCell ref="J57:J61"/>
    <mergeCell ref="K57:K61"/>
    <mergeCell ref="L57:L61"/>
    <mergeCell ref="L64:L67"/>
    <mergeCell ref="A62:Q62"/>
    <mergeCell ref="S70:S74"/>
    <mergeCell ref="R50:R54"/>
    <mergeCell ref="L90:L93"/>
    <mergeCell ref="D81:D84"/>
    <mergeCell ref="H45:H49"/>
    <mergeCell ref="B70:B74"/>
    <mergeCell ref="H206:H209"/>
    <mergeCell ref="S178:S181"/>
    <mergeCell ref="R206:R209"/>
    <mergeCell ref="B288:B291"/>
    <mergeCell ref="H77:H80"/>
    <mergeCell ref="C86:C89"/>
    <mergeCell ref="F86:F89"/>
    <mergeCell ref="F141:F145"/>
    <mergeCell ref="G115:G118"/>
    <mergeCell ref="H115:H118"/>
    <mergeCell ref="H136:H140"/>
    <mergeCell ref="F119:F123"/>
    <mergeCell ref="G136:G140"/>
    <mergeCell ref="F136:F140"/>
    <mergeCell ref="E96:E100"/>
    <mergeCell ref="D136:D140"/>
    <mergeCell ref="E136:E140"/>
    <mergeCell ref="H141:H145"/>
    <mergeCell ref="F126:F130"/>
    <mergeCell ref="F131:F134"/>
    <mergeCell ref="G131:G134"/>
    <mergeCell ref="D131:D134"/>
    <mergeCell ref="E141:E145"/>
    <mergeCell ref="C115:C118"/>
    <mergeCell ref="K158:K161"/>
    <mergeCell ref="K162:K165"/>
    <mergeCell ref="K166:K169"/>
    <mergeCell ref="K210:K213"/>
    <mergeCell ref="L190:L193"/>
    <mergeCell ref="R166:R169"/>
    <mergeCell ref="J178:J181"/>
    <mergeCell ref="J186:J189"/>
    <mergeCell ref="K186:K189"/>
    <mergeCell ref="L186:L189"/>
    <mergeCell ref="L178:L181"/>
    <mergeCell ref="L166:L169"/>
    <mergeCell ref="J198:J201"/>
    <mergeCell ref="L218:L221"/>
    <mergeCell ref="K206:K209"/>
    <mergeCell ref="K214:K217"/>
    <mergeCell ref="K202:K205"/>
    <mergeCell ref="L202:L205"/>
    <mergeCell ref="L214:L217"/>
    <mergeCell ref="L210:L213"/>
    <mergeCell ref="S210:S213"/>
    <mergeCell ref="S214:S217"/>
    <mergeCell ref="S202:S205"/>
    <mergeCell ref="J190:J193"/>
    <mergeCell ref="K170:K173"/>
    <mergeCell ref="R190:R193"/>
    <mergeCell ref="R174:R177"/>
    <mergeCell ref="R178:R181"/>
    <mergeCell ref="K178:K181"/>
    <mergeCell ref="K198:K201"/>
    <mergeCell ref="L174:L177"/>
    <mergeCell ref="L194:L197"/>
    <mergeCell ref="L198:L201"/>
    <mergeCell ref="L182:L185"/>
    <mergeCell ref="J194:J197"/>
    <mergeCell ref="K190:K193"/>
    <mergeCell ref="J182:J185"/>
    <mergeCell ref="K194:K197"/>
    <mergeCell ref="H162:H165"/>
    <mergeCell ref="I158:I161"/>
    <mergeCell ref="D158:D161"/>
    <mergeCell ref="D166:D169"/>
    <mergeCell ref="R170:R173"/>
    <mergeCell ref="J158:J161"/>
    <mergeCell ref="K174:K177"/>
    <mergeCell ref="F162:F165"/>
    <mergeCell ref="G162:G165"/>
    <mergeCell ref="L158:L161"/>
    <mergeCell ref="L162:L165"/>
    <mergeCell ref="L170:L173"/>
    <mergeCell ref="G174:G177"/>
    <mergeCell ref="F170:F173"/>
    <mergeCell ref="I174:I177"/>
    <mergeCell ref="J174:J177"/>
    <mergeCell ref="J170:J173"/>
    <mergeCell ref="J162:J165"/>
    <mergeCell ref="J166:J169"/>
    <mergeCell ref="F158:F161"/>
    <mergeCell ref="H174:H177"/>
    <mergeCell ref="E158:E161"/>
    <mergeCell ref="I166:I169"/>
    <mergeCell ref="I170:I173"/>
    <mergeCell ref="F178:F181"/>
    <mergeCell ref="F174:F177"/>
    <mergeCell ref="H166:H169"/>
    <mergeCell ref="E174:E177"/>
    <mergeCell ref="H170:H173"/>
    <mergeCell ref="E186:E189"/>
    <mergeCell ref="E182:E185"/>
    <mergeCell ref="F182:F185"/>
    <mergeCell ref="H182:H185"/>
    <mergeCell ref="F186:F189"/>
    <mergeCell ref="G166:G169"/>
    <mergeCell ref="G178:G181"/>
    <mergeCell ref="F166:F169"/>
    <mergeCell ref="I182:I185"/>
    <mergeCell ref="H186:H189"/>
    <mergeCell ref="I186:I189"/>
    <mergeCell ref="A278:A281"/>
    <mergeCell ref="J269:J273"/>
    <mergeCell ref="H126:H130"/>
    <mergeCell ref="I126:I130"/>
    <mergeCell ref="G70:G74"/>
    <mergeCell ref="H70:H74"/>
    <mergeCell ref="I70:I74"/>
    <mergeCell ref="F274:F277"/>
    <mergeCell ref="H269:H273"/>
    <mergeCell ref="G269:G273"/>
    <mergeCell ref="J264:J268"/>
    <mergeCell ref="G150:G153"/>
    <mergeCell ref="H150:H153"/>
    <mergeCell ref="I150:I153"/>
    <mergeCell ref="F146:F149"/>
    <mergeCell ref="E210:E213"/>
    <mergeCell ref="G146:G149"/>
    <mergeCell ref="H178:H181"/>
    <mergeCell ref="H146:H149"/>
    <mergeCell ref="I146:I149"/>
    <mergeCell ref="G141:G145"/>
    <mergeCell ref="G154:G157"/>
    <mergeCell ref="H154:H157"/>
    <mergeCell ref="A135:Q135"/>
    <mergeCell ref="K141:K145"/>
    <mergeCell ref="E150:E153"/>
    <mergeCell ref="C146:C149"/>
    <mergeCell ref="B136:B140"/>
    <mergeCell ref="J154:J157"/>
    <mergeCell ref="K154:K157"/>
    <mergeCell ref="L154:L157"/>
    <mergeCell ref="L150:L153"/>
    <mergeCell ref="K146:K149"/>
    <mergeCell ref="J141:J145"/>
    <mergeCell ref="I154:I157"/>
    <mergeCell ref="E154:E157"/>
    <mergeCell ref="C154:C157"/>
    <mergeCell ref="D154:D157"/>
    <mergeCell ref="L141:L145"/>
    <mergeCell ref="I141:I145"/>
    <mergeCell ref="C141:C145"/>
    <mergeCell ref="E146:E149"/>
    <mergeCell ref="F154:F157"/>
    <mergeCell ref="D141:D145"/>
    <mergeCell ref="K150:K153"/>
    <mergeCell ref="S10:S14"/>
    <mergeCell ref="A68:Q68"/>
    <mergeCell ref="A69:Q69"/>
    <mergeCell ref="H30:H33"/>
    <mergeCell ref="D146:D149"/>
    <mergeCell ref="F111:F114"/>
    <mergeCell ref="D111:D114"/>
    <mergeCell ref="G86:G89"/>
    <mergeCell ref="E86:E89"/>
    <mergeCell ref="L126:L130"/>
    <mergeCell ref="K126:K130"/>
    <mergeCell ref="L131:L134"/>
    <mergeCell ref="J126:J130"/>
    <mergeCell ref="K131:K134"/>
    <mergeCell ref="D126:D130"/>
    <mergeCell ref="E126:E130"/>
    <mergeCell ref="E131:E134"/>
    <mergeCell ref="C119:C123"/>
    <mergeCell ref="S17:S20"/>
    <mergeCell ref="F23:F27"/>
    <mergeCell ref="G23:G27"/>
    <mergeCell ref="G17:G20"/>
    <mergeCell ref="R23:R27"/>
    <mergeCell ref="F17:F20"/>
    <mergeCell ref="C162:C165"/>
    <mergeCell ref="C150:C153"/>
    <mergeCell ref="E166:E169"/>
    <mergeCell ref="E194:E197"/>
    <mergeCell ref="D170:D173"/>
    <mergeCell ref="E170:E173"/>
    <mergeCell ref="D178:D181"/>
    <mergeCell ref="E178:E181"/>
    <mergeCell ref="C158:C161"/>
    <mergeCell ref="D186:D189"/>
    <mergeCell ref="D190:D193"/>
    <mergeCell ref="D194:D197"/>
    <mergeCell ref="D150:D153"/>
    <mergeCell ref="C178:C181"/>
    <mergeCell ref="C214:C217"/>
    <mergeCell ref="C218:C221"/>
    <mergeCell ref="C194:C197"/>
    <mergeCell ref="C206:C209"/>
    <mergeCell ref="C210:C213"/>
    <mergeCell ref="C202:C205"/>
    <mergeCell ref="C230:C234"/>
    <mergeCell ref="C182:C185"/>
    <mergeCell ref="E226:E229"/>
    <mergeCell ref="D182:D185"/>
    <mergeCell ref="C190:C193"/>
    <mergeCell ref="C186:C189"/>
    <mergeCell ref="D202:D205"/>
    <mergeCell ref="E202:E205"/>
    <mergeCell ref="E230:E234"/>
    <mergeCell ref="D218:D221"/>
    <mergeCell ref="E218:E221"/>
    <mergeCell ref="D230:D234"/>
    <mergeCell ref="C198:C201"/>
    <mergeCell ref="A22:Q22"/>
    <mergeCell ref="D17:D20"/>
    <mergeCell ref="I17:I20"/>
    <mergeCell ref="K10:K14"/>
    <mergeCell ref="L10:L14"/>
    <mergeCell ref="E10:E14"/>
    <mergeCell ref="F10:F14"/>
    <mergeCell ref="C23:C27"/>
    <mergeCell ref="H34:H38"/>
    <mergeCell ref="L34:L38"/>
    <mergeCell ref="B34:B38"/>
    <mergeCell ref="A28:Q28"/>
    <mergeCell ref="A21:Q21"/>
    <mergeCell ref="D23:D27"/>
    <mergeCell ref="E23:E27"/>
    <mergeCell ref="H23:H27"/>
    <mergeCell ref="A29:Q29"/>
    <mergeCell ref="I23:I27"/>
    <mergeCell ref="B23:B27"/>
    <mergeCell ref="R6:R7"/>
    <mergeCell ref="R17:R20"/>
    <mergeCell ref="A10:A14"/>
    <mergeCell ref="R10:R14"/>
    <mergeCell ref="M6:Q6"/>
    <mergeCell ref="C10:C14"/>
    <mergeCell ref="L17:L20"/>
    <mergeCell ref="K17:K20"/>
    <mergeCell ref="H10:H14"/>
    <mergeCell ref="J10:J14"/>
    <mergeCell ref="B10:B14"/>
    <mergeCell ref="B17:B20"/>
    <mergeCell ref="E17:E20"/>
    <mergeCell ref="H17:H20"/>
    <mergeCell ref="D10:D14"/>
    <mergeCell ref="G10:G14"/>
    <mergeCell ref="A16:Q16"/>
    <mergeCell ref="A15:Q15"/>
    <mergeCell ref="A9:Q9"/>
    <mergeCell ref="A8:Q8"/>
    <mergeCell ref="A17:A20"/>
    <mergeCell ref="C17:C20"/>
    <mergeCell ref="I10:I14"/>
    <mergeCell ref="J17:J20"/>
    <mergeCell ref="R146:R149"/>
    <mergeCell ref="R96:R100"/>
    <mergeCell ref="R136:R140"/>
    <mergeCell ref="R210:R213"/>
    <mergeCell ref="R245:R248"/>
    <mergeCell ref="R202:R205"/>
    <mergeCell ref="R226:R229"/>
    <mergeCell ref="R214:R217"/>
    <mergeCell ref="R218:R221"/>
    <mergeCell ref="R158:R161"/>
    <mergeCell ref="R154:R157"/>
    <mergeCell ref="R111:R114"/>
    <mergeCell ref="R126:R130"/>
    <mergeCell ref="R141:R145"/>
    <mergeCell ref="R194:R197"/>
    <mergeCell ref="R182:R185"/>
    <mergeCell ref="R186:R189"/>
    <mergeCell ref="R198:R201"/>
    <mergeCell ref="R162:R165"/>
    <mergeCell ref="R222:R225"/>
    <mergeCell ref="R150:R153"/>
    <mergeCell ref="T96:T100"/>
    <mergeCell ref="S96:S100"/>
    <mergeCell ref="K96:K100"/>
    <mergeCell ref="L96:L100"/>
    <mergeCell ref="L70:L74"/>
    <mergeCell ref="R86:R89"/>
    <mergeCell ref="R77:R80"/>
    <mergeCell ref="L40:L43"/>
    <mergeCell ref="S131:S134"/>
    <mergeCell ref="R131:R134"/>
    <mergeCell ref="R115:R118"/>
    <mergeCell ref="R81:R84"/>
    <mergeCell ref="R57:R61"/>
    <mergeCell ref="R104:R110"/>
    <mergeCell ref="R64:R67"/>
    <mergeCell ref="R90:R93"/>
    <mergeCell ref="S90:S93"/>
    <mergeCell ref="K115:K118"/>
    <mergeCell ref="K111:K114"/>
    <mergeCell ref="L111:L114"/>
    <mergeCell ref="S115:S118"/>
    <mergeCell ref="S119:S123"/>
    <mergeCell ref="A95:Q95"/>
    <mergeCell ref="D119:D123"/>
    <mergeCell ref="H131:H134"/>
    <mergeCell ref="G126:G130"/>
    <mergeCell ref="D96:D100"/>
    <mergeCell ref="E119:E123"/>
    <mergeCell ref="E115:E118"/>
    <mergeCell ref="E111:E114"/>
    <mergeCell ref="F115:F118"/>
    <mergeCell ref="G111:G114"/>
    <mergeCell ref="C111:C114"/>
    <mergeCell ref="C96:C100"/>
    <mergeCell ref="H96:H100"/>
    <mergeCell ref="F96:F100"/>
    <mergeCell ref="E104:E110"/>
    <mergeCell ref="G96:G100"/>
    <mergeCell ref="D104:D110"/>
    <mergeCell ref="G104:G110"/>
    <mergeCell ref="F104:F110"/>
    <mergeCell ref="D115:D118"/>
    <mergeCell ref="J131:J134"/>
    <mergeCell ref="L115:L118"/>
    <mergeCell ref="L104:L110"/>
    <mergeCell ref="I131:I134"/>
    <mergeCell ref="I104:I110"/>
    <mergeCell ref="I115:I118"/>
    <mergeCell ref="J136:J140"/>
    <mergeCell ref="L136:L140"/>
    <mergeCell ref="J111:J114"/>
    <mergeCell ref="L119:L123"/>
    <mergeCell ref="J115:J118"/>
    <mergeCell ref="I111:I114"/>
    <mergeCell ref="I136:I140"/>
    <mergeCell ref="K136:K140"/>
    <mergeCell ref="F45:F49"/>
    <mergeCell ref="G45:G49"/>
    <mergeCell ref="G64:G67"/>
    <mergeCell ref="G81:G84"/>
    <mergeCell ref="H81:H84"/>
    <mergeCell ref="F81:F84"/>
    <mergeCell ref="E64:E67"/>
    <mergeCell ref="F57:F61"/>
    <mergeCell ref="C50:C54"/>
    <mergeCell ref="A75:Q75"/>
    <mergeCell ref="B57:B61"/>
    <mergeCell ref="I77:I80"/>
    <mergeCell ref="J77:J80"/>
    <mergeCell ref="K77:K80"/>
    <mergeCell ref="F77:F80"/>
    <mergeCell ref="G77:G80"/>
    <mergeCell ref="C70:C74"/>
    <mergeCell ref="H90:H93"/>
    <mergeCell ref="E90:E93"/>
    <mergeCell ref="F90:F93"/>
    <mergeCell ref="B86:B89"/>
    <mergeCell ref="G90:G93"/>
    <mergeCell ref="C90:C93"/>
    <mergeCell ref="D90:D93"/>
    <mergeCell ref="I90:I93"/>
    <mergeCell ref="E81:E84"/>
    <mergeCell ref="D86:D89"/>
    <mergeCell ref="I40:I43"/>
    <mergeCell ref="H104:H110"/>
    <mergeCell ref="D50:D54"/>
    <mergeCell ref="I50:I54"/>
    <mergeCell ref="L50:L54"/>
    <mergeCell ref="I45:I49"/>
    <mergeCell ref="J45:J49"/>
    <mergeCell ref="E40:E43"/>
    <mergeCell ref="E50:E54"/>
    <mergeCell ref="A85:Q85"/>
    <mergeCell ref="K81:K84"/>
    <mergeCell ref="C77:C80"/>
    <mergeCell ref="D77:D80"/>
    <mergeCell ref="C81:C84"/>
    <mergeCell ref="I57:I61"/>
    <mergeCell ref="F40:F43"/>
    <mergeCell ref="G40:G43"/>
    <mergeCell ref="H40:H43"/>
    <mergeCell ref="D45:D49"/>
    <mergeCell ref="E45:E49"/>
    <mergeCell ref="C57:C61"/>
    <mergeCell ref="A44:Q44"/>
    <mergeCell ref="A63:Q63"/>
    <mergeCell ref="I81:I84"/>
    <mergeCell ref="C245:C248"/>
    <mergeCell ref="D245:D248"/>
    <mergeCell ref="E245:E248"/>
    <mergeCell ref="F245:F248"/>
    <mergeCell ref="G245:G248"/>
    <mergeCell ref="H245:H248"/>
    <mergeCell ref="I245:I248"/>
    <mergeCell ref="C249:C252"/>
    <mergeCell ref="R40:R43"/>
    <mergeCell ref="G158:G161"/>
    <mergeCell ref="H158:H161"/>
    <mergeCell ref="R249:R252"/>
    <mergeCell ref="D249:D252"/>
    <mergeCell ref="E249:E252"/>
    <mergeCell ref="F249:F252"/>
    <mergeCell ref="G249:G252"/>
    <mergeCell ref="H249:H252"/>
    <mergeCell ref="I249:I252"/>
    <mergeCell ref="J249:J252"/>
    <mergeCell ref="D162:D165"/>
    <mergeCell ref="E162:E165"/>
    <mergeCell ref="E240:E244"/>
    <mergeCell ref="D174:D177"/>
    <mergeCell ref="I178:I181"/>
    <mergeCell ref="I162:I165"/>
    <mergeCell ref="R235:R239"/>
    <mergeCell ref="E235:E239"/>
    <mergeCell ref="F235:F239"/>
    <mergeCell ref="G235:G239"/>
    <mergeCell ref="H235:H239"/>
    <mergeCell ref="D30:D33"/>
    <mergeCell ref="I30:I33"/>
    <mergeCell ref="F34:F38"/>
    <mergeCell ref="A39:Q39"/>
    <mergeCell ref="J40:J43"/>
    <mergeCell ref="K34:K38"/>
    <mergeCell ref="C30:C33"/>
    <mergeCell ref="C40:C43"/>
    <mergeCell ref="D34:D38"/>
    <mergeCell ref="C34:C38"/>
    <mergeCell ref="K30:K33"/>
    <mergeCell ref="G34:G38"/>
    <mergeCell ref="E30:E33"/>
    <mergeCell ref="F30:F33"/>
    <mergeCell ref="G30:G33"/>
    <mergeCell ref="D235:D239"/>
    <mergeCell ref="H111:H114"/>
    <mergeCell ref="E77:E80"/>
    <mergeCell ref="A316:B316"/>
    <mergeCell ref="A76:Q76"/>
    <mergeCell ref="B240:B244"/>
    <mergeCell ref="B190:B193"/>
    <mergeCell ref="B196:B199"/>
    <mergeCell ref="B203:B206"/>
    <mergeCell ref="B209:B212"/>
    <mergeCell ref="B141:B145"/>
    <mergeCell ref="B149:B152"/>
    <mergeCell ref="B157:B160"/>
    <mergeCell ref="B216:B219"/>
    <mergeCell ref="B258:B262"/>
    <mergeCell ref="B164:B167"/>
    <mergeCell ref="B170:B173"/>
    <mergeCell ref="L235:L239"/>
    <mergeCell ref="C235:C239"/>
    <mergeCell ref="B177:B180"/>
    <mergeCell ref="B184:B187"/>
    <mergeCell ref="C264:C268"/>
    <mergeCell ref="D264:D268"/>
    <mergeCell ref="C166:C169"/>
    <mergeCell ref="C170:C173"/>
    <mergeCell ref="C226:C229"/>
    <mergeCell ref="C174:C177"/>
    <mergeCell ref="A2:S2"/>
    <mergeCell ref="B119:B123"/>
    <mergeCell ref="D64:D67"/>
    <mergeCell ref="D57:D61"/>
    <mergeCell ref="B40:B43"/>
    <mergeCell ref="B45:B49"/>
    <mergeCell ref="F150:F153"/>
    <mergeCell ref="J150:J153"/>
    <mergeCell ref="J146:J149"/>
    <mergeCell ref="L146:L149"/>
    <mergeCell ref="C126:C130"/>
    <mergeCell ref="C131:C134"/>
    <mergeCell ref="B64:B67"/>
    <mergeCell ref="B131:B134"/>
    <mergeCell ref="S23:S27"/>
    <mergeCell ref="J23:J27"/>
    <mergeCell ref="K23:K27"/>
    <mergeCell ref="L23:L27"/>
    <mergeCell ref="K40:K43"/>
    <mergeCell ref="I34:I38"/>
    <mergeCell ref="E34:E38"/>
    <mergeCell ref="J34:J38"/>
    <mergeCell ref="D40:D43"/>
    <mergeCell ref="C104:C110"/>
  </mergeCells>
  <phoneticPr fontId="0" type="noConversion"/>
  <printOptions horizontalCentered="1"/>
  <pageMargins left="0.59055118110236227" right="0.19685039370078741" top="0.59055118110236227" bottom="0.19685039370078741" header="0.31496062992125984" footer="0.11811023622047245"/>
  <pageSetup paperSize="9" scale="63" firstPageNumber="24" fitToHeight="0" orientation="landscape" useFirstPageNumber="1" r:id="rId1"/>
  <headerFooter>
    <oddHeader>&amp;C&amp;P</oddHeader>
  </headerFooter>
  <rowBreaks count="23" manualBreakCount="23">
    <brk id="27" max="18" man="1"/>
    <brk id="43" max="18" man="1"/>
    <brk id="61" max="18" man="1"/>
    <brk id="74" max="18" man="1"/>
    <brk id="89" max="18" man="1"/>
    <brk id="100" max="18" man="1"/>
    <brk id="102" max="18" man="1"/>
    <brk id="114" max="18" man="1"/>
    <brk id="123" max="18" man="1"/>
    <brk id="130" max="18" man="1"/>
    <brk id="140" max="18" man="1"/>
    <brk id="157" max="18" man="1"/>
    <brk id="169" max="18" man="1"/>
    <brk id="181" max="18" man="1"/>
    <brk id="193" max="18" man="1"/>
    <brk id="205" max="18" man="1"/>
    <brk id="221" max="18" man="1"/>
    <brk id="239" max="18" man="1"/>
    <brk id="256" max="18" man="1"/>
    <brk id="268" max="18" man="1"/>
    <brk id="281" max="18" man="1"/>
    <brk id="299" max="18" man="1"/>
    <brk id="311"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115" zoomScaleNormal="115" workbookViewId="0">
      <selection sqref="A1:G1"/>
    </sheetView>
  </sheetViews>
  <sheetFormatPr defaultRowHeight="15" x14ac:dyDescent="0.25"/>
  <cols>
    <col min="2" max="2" width="44.28515625" customWidth="1"/>
    <col min="3" max="3" width="13.85546875" customWidth="1"/>
    <col min="4" max="7" width="13.140625" bestFit="1" customWidth="1"/>
    <col min="9" max="12" width="12.140625" bestFit="1" customWidth="1"/>
  </cols>
  <sheetData>
    <row r="1" spans="1:14" ht="57.75" customHeight="1" x14ac:dyDescent="0.25">
      <c r="A1" s="561" t="s">
        <v>154</v>
      </c>
      <c r="B1" s="561"/>
      <c r="C1" s="561"/>
      <c r="D1" s="561"/>
      <c r="E1" s="561"/>
      <c r="F1" s="561"/>
      <c r="G1" s="561"/>
    </row>
    <row r="2" spans="1:14" ht="15.75" thickBot="1" x14ac:dyDescent="0.3"/>
    <row r="3" spans="1:14" ht="30.75" customHeight="1" thickBot="1" x14ac:dyDescent="0.3">
      <c r="A3" s="562" t="s">
        <v>311</v>
      </c>
      <c r="B3" s="562" t="s">
        <v>151</v>
      </c>
      <c r="C3" s="562" t="s">
        <v>155</v>
      </c>
      <c r="D3" s="564" t="s">
        <v>92</v>
      </c>
      <c r="E3" s="565"/>
      <c r="F3" s="565"/>
      <c r="G3" s="566"/>
    </row>
    <row r="4" spans="1:14" ht="16.5" thickBot="1" x14ac:dyDescent="0.3">
      <c r="A4" s="563"/>
      <c r="B4" s="563"/>
      <c r="C4" s="563"/>
      <c r="D4" s="48">
        <v>2019</v>
      </c>
      <c r="E4" s="49">
        <v>2020</v>
      </c>
      <c r="F4" s="49">
        <v>2021</v>
      </c>
      <c r="G4" s="49">
        <v>2022</v>
      </c>
      <c r="I4" s="48">
        <v>2019</v>
      </c>
      <c r="J4" s="49">
        <v>2020</v>
      </c>
      <c r="K4" s="49">
        <v>2021</v>
      </c>
      <c r="L4" s="49">
        <v>2022</v>
      </c>
    </row>
    <row r="5" spans="1:14" ht="16.5" thickBot="1" x14ac:dyDescent="0.3">
      <c r="A5" s="49" t="s">
        <v>303</v>
      </c>
      <c r="B5" s="50" t="s">
        <v>156</v>
      </c>
      <c r="C5" s="51"/>
      <c r="D5" s="548"/>
      <c r="E5" s="549"/>
      <c r="F5" s="549"/>
      <c r="G5" s="550"/>
      <c r="I5" s="52">
        <f>SUM(D8:D8)-D6</f>
        <v>-3035158</v>
      </c>
      <c r="J5" s="52">
        <f>SUM(E8:E8)-E6</f>
        <v>-2485066.2000000002</v>
      </c>
      <c r="K5" s="52">
        <f>SUM(F8:F8)-F6</f>
        <v>-1879004.6</v>
      </c>
      <c r="L5" s="52">
        <f>SUM(G8:G8)-G6</f>
        <v>-1693611.5</v>
      </c>
    </row>
    <row r="6" spans="1:14" ht="16.5" thickBot="1" x14ac:dyDescent="0.3">
      <c r="A6" s="51"/>
      <c r="B6" s="53" t="s">
        <v>157</v>
      </c>
      <c r="C6" s="51" t="s">
        <v>158</v>
      </c>
      <c r="D6" s="54">
        <v>3035158</v>
      </c>
      <c r="E6" s="55">
        <v>2485066.2000000002</v>
      </c>
      <c r="F6" s="55">
        <v>1879004.6</v>
      </c>
      <c r="G6" s="55">
        <v>1693611.5</v>
      </c>
    </row>
    <row r="7" spans="1:14" ht="16.5" thickBot="1" x14ac:dyDescent="0.3">
      <c r="A7" s="51"/>
      <c r="B7" s="53" t="s">
        <v>159</v>
      </c>
      <c r="C7" s="51"/>
      <c r="D7" s="56"/>
      <c r="E7" s="51"/>
      <c r="F7" s="51"/>
      <c r="G7" s="51"/>
    </row>
    <row r="8" spans="1:14" ht="48" thickBot="1" x14ac:dyDescent="0.3">
      <c r="A8" s="51" t="s">
        <v>160</v>
      </c>
      <c r="B8" s="53" t="s">
        <v>255</v>
      </c>
      <c r="C8" s="51" t="s">
        <v>158</v>
      </c>
      <c r="D8" s="54">
        <f>SUMIFS(ЗВЕДЕНА!$N$17:$N$315,ЗВЕДЕНА!$M$17:$M$315,"показник затрат, тис. грн",ЗВЕДЕНА!$R$17:$R$315,1)</f>
        <v>0</v>
      </c>
      <c r="E8" s="54">
        <f>SUMIFS(ЗВЕДЕНА!$O$17:$O$315,ЗВЕДЕНА!$M$17:$M$315,"показник затрат, тис. грн",ЗВЕДЕНА!$R$17:$R$315,1)</f>
        <v>0</v>
      </c>
      <c r="F8" s="54">
        <f>SUMIFS(ЗВЕДЕНА!$P$17:$P$315,ЗВЕДЕНА!$M$17:$M$315,"показник затрат, тис. грн",ЗВЕДЕНА!$R$17:$R$315,1)</f>
        <v>0</v>
      </c>
      <c r="G8" s="55">
        <f>SUMIFS(ЗВЕДЕНА!$Q$17:$Q$315,ЗВЕДЕНА!$M$17:$M$315,"показник затрат, тис. грн",ЗВЕДЕНА!$R$17:$R$315,1)</f>
        <v>0</v>
      </c>
    </row>
    <row r="9" spans="1:14" ht="16.5" thickBot="1" x14ac:dyDescent="0.3">
      <c r="A9" s="49" t="s">
        <v>302</v>
      </c>
      <c r="B9" s="50" t="s">
        <v>179</v>
      </c>
      <c r="C9" s="51"/>
      <c r="D9" s="548"/>
      <c r="E9" s="549"/>
      <c r="F9" s="549"/>
      <c r="G9" s="550"/>
    </row>
    <row r="10" spans="1:14" ht="48" thickBot="1" x14ac:dyDescent="0.3">
      <c r="A10" s="51" t="s">
        <v>180</v>
      </c>
      <c r="B10" s="53" t="s">
        <v>260</v>
      </c>
      <c r="C10" s="51" t="s">
        <v>182</v>
      </c>
      <c r="D10" s="56"/>
      <c r="E10" s="51"/>
      <c r="F10" s="51"/>
      <c r="G10" s="51"/>
    </row>
    <row r="11" spans="1:14" ht="16.5" thickBot="1" x14ac:dyDescent="0.3">
      <c r="A11" s="51" t="s">
        <v>183</v>
      </c>
      <c r="B11" s="53" t="s">
        <v>261</v>
      </c>
      <c r="C11" s="51" t="s">
        <v>182</v>
      </c>
      <c r="D11" s="56"/>
      <c r="E11" s="51"/>
      <c r="F11" s="51"/>
      <c r="G11" s="51"/>
    </row>
    <row r="12" spans="1:14" ht="16.5" thickBot="1" x14ac:dyDescent="0.3">
      <c r="A12" s="51" t="s">
        <v>185</v>
      </c>
      <c r="B12" s="53" t="s">
        <v>262</v>
      </c>
      <c r="C12" s="51" t="s">
        <v>182</v>
      </c>
      <c r="D12" s="56"/>
      <c r="E12" s="51"/>
      <c r="F12" s="51"/>
      <c r="G12" s="51"/>
    </row>
    <row r="13" spans="1:14" ht="16.5" thickBot="1" x14ac:dyDescent="0.3">
      <c r="A13" s="51" t="s">
        <v>187</v>
      </c>
      <c r="B13" s="53" t="s">
        <v>263</v>
      </c>
      <c r="C13" s="51" t="s">
        <v>182</v>
      </c>
      <c r="D13" s="56"/>
      <c r="E13" s="51"/>
      <c r="F13" s="51"/>
      <c r="G13" s="51"/>
      <c r="K13" s="47"/>
      <c r="L13" s="47"/>
      <c r="M13" s="47"/>
      <c r="N13" s="47"/>
    </row>
    <row r="14" spans="1:14" ht="16.5" thickBot="1" x14ac:dyDescent="0.3">
      <c r="A14" s="51" t="s">
        <v>189</v>
      </c>
      <c r="B14" s="53" t="s">
        <v>264</v>
      </c>
      <c r="C14" s="51" t="s">
        <v>182</v>
      </c>
      <c r="D14" s="56"/>
      <c r="E14" s="51"/>
      <c r="F14" s="51"/>
      <c r="G14" s="51"/>
    </row>
    <row r="15" spans="1:14" ht="16.5" thickBot="1" x14ac:dyDescent="0.3">
      <c r="A15" s="51" t="s">
        <v>191</v>
      </c>
      <c r="B15" s="53" t="s">
        <v>265</v>
      </c>
      <c r="C15" s="51" t="s">
        <v>182</v>
      </c>
      <c r="D15" s="56"/>
      <c r="E15" s="51"/>
      <c r="F15" s="51"/>
      <c r="G15" s="51"/>
    </row>
    <row r="16" spans="1:14" ht="16.5" thickBot="1" x14ac:dyDescent="0.3">
      <c r="A16" s="49" t="s">
        <v>301</v>
      </c>
      <c r="B16" s="50" t="s">
        <v>207</v>
      </c>
      <c r="C16" s="51"/>
      <c r="D16" s="548"/>
      <c r="E16" s="549"/>
      <c r="F16" s="549"/>
      <c r="G16" s="550"/>
    </row>
    <row r="17" spans="1:7" ht="63.75" thickBot="1" x14ac:dyDescent="0.3">
      <c r="A17" s="51" t="s">
        <v>208</v>
      </c>
      <c r="B17" s="53" t="s">
        <v>209</v>
      </c>
      <c r="C17" s="56" t="s">
        <v>158</v>
      </c>
      <c r="D17" s="51"/>
      <c r="E17" s="51"/>
      <c r="F17" s="51"/>
      <c r="G17" s="51"/>
    </row>
    <row r="18" spans="1:7" ht="48" thickBot="1" x14ac:dyDescent="0.3">
      <c r="A18" s="51" t="s">
        <v>210</v>
      </c>
      <c r="B18" s="53" t="s">
        <v>211</v>
      </c>
      <c r="C18" s="56" t="s">
        <v>158</v>
      </c>
      <c r="D18" s="51"/>
      <c r="E18" s="51"/>
      <c r="F18" s="51"/>
      <c r="G18" s="51"/>
    </row>
    <row r="19" spans="1:7" ht="63.75" thickBot="1" x14ac:dyDescent="0.3">
      <c r="A19" s="57" t="s">
        <v>212</v>
      </c>
      <c r="B19" s="53" t="s">
        <v>213</v>
      </c>
      <c r="C19" s="56" t="s">
        <v>158</v>
      </c>
      <c r="D19" s="51"/>
      <c r="E19" s="51"/>
      <c r="F19" s="51"/>
      <c r="G19" s="51"/>
    </row>
    <row r="20" spans="1:7" ht="63.75" thickBot="1" x14ac:dyDescent="0.3">
      <c r="A20" s="51" t="s">
        <v>214</v>
      </c>
      <c r="B20" s="53" t="s">
        <v>215</v>
      </c>
      <c r="C20" s="56" t="s">
        <v>158</v>
      </c>
      <c r="D20" s="51"/>
      <c r="E20" s="51"/>
      <c r="F20" s="51"/>
      <c r="G20" s="51"/>
    </row>
    <row r="21" spans="1:7" ht="63.75" thickBot="1" x14ac:dyDescent="0.3">
      <c r="A21" s="51" t="s">
        <v>216</v>
      </c>
      <c r="B21" s="53" t="s">
        <v>217</v>
      </c>
      <c r="C21" s="56" t="s">
        <v>158</v>
      </c>
      <c r="D21" s="51"/>
      <c r="E21" s="51"/>
      <c r="F21" s="51"/>
      <c r="G21" s="51"/>
    </row>
    <row r="22" spans="1:7" ht="48" thickBot="1" x14ac:dyDescent="0.3">
      <c r="A22" s="51" t="s">
        <v>218</v>
      </c>
      <c r="B22" s="53" t="s">
        <v>219</v>
      </c>
      <c r="C22" s="56" t="s">
        <v>158</v>
      </c>
      <c r="D22" s="51"/>
      <c r="E22" s="51"/>
      <c r="F22" s="51"/>
      <c r="G22" s="51"/>
    </row>
    <row r="23" spans="1:7" ht="48" thickBot="1" x14ac:dyDescent="0.3">
      <c r="A23" s="51" t="s">
        <v>220</v>
      </c>
      <c r="B23" s="53" t="s">
        <v>221</v>
      </c>
      <c r="C23" s="56" t="s">
        <v>158</v>
      </c>
      <c r="D23" s="51"/>
      <c r="E23" s="51"/>
      <c r="F23" s="51"/>
      <c r="G23" s="51"/>
    </row>
    <row r="24" spans="1:7" ht="32.25" thickBot="1" x14ac:dyDescent="0.3">
      <c r="A24" s="51" t="s">
        <v>222</v>
      </c>
      <c r="B24" s="53" t="s">
        <v>223</v>
      </c>
      <c r="C24" s="56" t="s">
        <v>158</v>
      </c>
      <c r="D24" s="51"/>
      <c r="E24" s="51"/>
      <c r="F24" s="51"/>
      <c r="G24" s="51"/>
    </row>
    <row r="25" spans="1:7" ht="48" thickBot="1" x14ac:dyDescent="0.3">
      <c r="A25" s="51" t="s">
        <v>224</v>
      </c>
      <c r="B25" s="53" t="s">
        <v>225</v>
      </c>
      <c r="C25" s="56" t="s">
        <v>158</v>
      </c>
      <c r="D25" s="51"/>
      <c r="E25" s="51"/>
      <c r="F25" s="51"/>
      <c r="G25" s="51"/>
    </row>
    <row r="26" spans="1:7" ht="63.75" thickBot="1" x14ac:dyDescent="0.3">
      <c r="A26" s="51" t="s">
        <v>226</v>
      </c>
      <c r="B26" s="53" t="s">
        <v>227</v>
      </c>
      <c r="C26" s="56" t="s">
        <v>158</v>
      </c>
      <c r="D26" s="51"/>
      <c r="E26" s="51"/>
      <c r="F26" s="51"/>
      <c r="G26" s="51"/>
    </row>
    <row r="27" spans="1:7" ht="16.5" thickBot="1" x14ac:dyDescent="0.3">
      <c r="A27" s="49" t="s">
        <v>228</v>
      </c>
      <c r="B27" s="50" t="s">
        <v>229</v>
      </c>
      <c r="C27" s="51"/>
      <c r="D27" s="548"/>
      <c r="E27" s="549"/>
      <c r="F27" s="549"/>
      <c r="G27" s="550"/>
    </row>
    <row r="28" spans="1:7" ht="16.5" thickBot="1" x14ac:dyDescent="0.3">
      <c r="A28" s="51"/>
      <c r="B28" s="53"/>
      <c r="C28" s="51"/>
      <c r="D28" s="56"/>
      <c r="E28" s="58"/>
      <c r="F28" s="58"/>
      <c r="G28" s="59"/>
    </row>
    <row r="29" spans="1:7" ht="16.5" thickBot="1" x14ac:dyDescent="0.3">
      <c r="A29" s="51"/>
      <c r="B29" s="53"/>
      <c r="C29" s="51"/>
      <c r="D29" s="56"/>
      <c r="E29" s="58"/>
      <c r="F29" s="58"/>
      <c r="G29" s="59"/>
    </row>
    <row r="30" spans="1:7" ht="16.5" thickBot="1" x14ac:dyDescent="0.3">
      <c r="A30" s="51"/>
      <c r="B30" s="53"/>
      <c r="C30" s="51"/>
      <c r="D30" s="56"/>
      <c r="E30" s="58"/>
      <c r="F30" s="58"/>
      <c r="G30" s="59"/>
    </row>
    <row r="31" spans="1:7" ht="16.5" thickBot="1" x14ac:dyDescent="0.3">
      <c r="A31" s="51"/>
      <c r="B31" s="53"/>
      <c r="C31" s="51"/>
      <c r="D31" s="56"/>
      <c r="E31" s="58"/>
      <c r="F31" s="58"/>
      <c r="G31" s="59"/>
    </row>
    <row r="32" spans="1:7" ht="16.5" thickBot="1" x14ac:dyDescent="0.3">
      <c r="A32" s="51"/>
      <c r="B32" s="53"/>
      <c r="C32" s="51"/>
      <c r="D32" s="56"/>
      <c r="E32" s="58"/>
      <c r="F32" s="58"/>
      <c r="G32" s="59"/>
    </row>
    <row r="33" spans="1:7" ht="16.5" thickBot="1" x14ac:dyDescent="0.3">
      <c r="A33" s="51"/>
      <c r="B33" s="53"/>
      <c r="C33" s="51"/>
      <c r="D33" s="56"/>
      <c r="E33" s="58"/>
      <c r="F33" s="58"/>
      <c r="G33" s="59"/>
    </row>
    <row r="34" spans="1:7" ht="16.5" thickBot="1" x14ac:dyDescent="0.3">
      <c r="A34" s="51"/>
      <c r="B34" s="53"/>
      <c r="C34" s="51"/>
      <c r="D34" s="56"/>
      <c r="E34" s="58"/>
      <c r="F34" s="58"/>
      <c r="G34" s="59"/>
    </row>
    <row r="35" spans="1:7" ht="16.5" thickBot="1" x14ac:dyDescent="0.3">
      <c r="A35" s="51"/>
      <c r="B35" s="53"/>
      <c r="C35" s="51"/>
      <c r="D35" s="56"/>
      <c r="E35" s="58"/>
      <c r="F35" s="58"/>
      <c r="G35" s="59"/>
    </row>
    <row r="36" spans="1:7" ht="16.5" thickBot="1" x14ac:dyDescent="0.3">
      <c r="A36" s="51"/>
      <c r="B36" s="53"/>
      <c r="C36" s="51"/>
      <c r="D36" s="56"/>
      <c r="E36" s="58"/>
      <c r="F36" s="58"/>
      <c r="G36" s="59"/>
    </row>
    <row r="37" spans="1:7" ht="16.5" thickBot="1" x14ac:dyDescent="0.3">
      <c r="A37" s="51"/>
      <c r="B37" s="53"/>
      <c r="C37" s="51"/>
      <c r="D37" s="56"/>
      <c r="E37" s="58"/>
      <c r="F37" s="58"/>
      <c r="G37" s="59"/>
    </row>
    <row r="38" spans="1:7" ht="16.5" thickBot="1" x14ac:dyDescent="0.3">
      <c r="A38" s="51"/>
      <c r="B38" s="53"/>
      <c r="C38" s="51"/>
      <c r="D38" s="56"/>
      <c r="E38" s="58"/>
      <c r="F38" s="58"/>
      <c r="G38" s="59"/>
    </row>
    <row r="39" spans="1:7" ht="16.5" thickBot="1" x14ac:dyDescent="0.3">
      <c r="A39" s="51"/>
      <c r="B39" s="53"/>
      <c r="C39" s="51"/>
      <c r="D39" s="56"/>
      <c r="E39" s="58"/>
      <c r="F39" s="58"/>
      <c r="G39" s="59"/>
    </row>
    <row r="40" spans="1:7" ht="32.25" thickBot="1" x14ac:dyDescent="0.3">
      <c r="A40" s="51" t="s">
        <v>230</v>
      </c>
      <c r="B40" s="53" t="s">
        <v>231</v>
      </c>
      <c r="C40" s="51"/>
      <c r="D40" s="56"/>
      <c r="E40" s="51"/>
      <c r="F40" s="51"/>
      <c r="G40" s="51"/>
    </row>
    <row r="41" spans="1:7" ht="15.75" x14ac:dyDescent="0.25">
      <c r="A41" s="551"/>
      <c r="B41" s="552"/>
      <c r="C41" s="552"/>
      <c r="D41" s="553"/>
      <c r="E41" s="554"/>
      <c r="F41" s="554"/>
      <c r="G41" s="555"/>
    </row>
    <row r="42" spans="1:7" ht="15.75" customHeight="1" x14ac:dyDescent="0.25">
      <c r="A42" s="556" t="s">
        <v>232</v>
      </c>
      <c r="B42" s="557"/>
      <c r="C42" s="557"/>
      <c r="D42" s="558"/>
      <c r="E42" s="559"/>
      <c r="F42" s="559"/>
      <c r="G42" s="560"/>
    </row>
    <row r="43" spans="1:7" ht="16.5" thickBot="1" x14ac:dyDescent="0.3">
      <c r="A43" s="543"/>
      <c r="B43" s="544"/>
      <c r="C43" s="544"/>
      <c r="D43" s="545"/>
      <c r="E43" s="546" t="s">
        <v>233</v>
      </c>
      <c r="F43" s="546"/>
      <c r="G43" s="547"/>
    </row>
  </sheetData>
  <mergeCells count="15">
    <mergeCell ref="D5:G5"/>
    <mergeCell ref="A1:G1"/>
    <mergeCell ref="A3:A4"/>
    <mergeCell ref="B3:B4"/>
    <mergeCell ref="C3:C4"/>
    <mergeCell ref="D3:G3"/>
    <mergeCell ref="A43:D43"/>
    <mergeCell ref="E43:G43"/>
    <mergeCell ref="D9:G9"/>
    <mergeCell ref="D16:G16"/>
    <mergeCell ref="D27:G27"/>
    <mergeCell ref="A41:D41"/>
    <mergeCell ref="E41:G41"/>
    <mergeCell ref="A42:D42"/>
    <mergeCell ref="E42:G42"/>
  </mergeCells>
  <phoneticPr fontId="1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sqref="A1:G1"/>
    </sheetView>
  </sheetViews>
  <sheetFormatPr defaultRowHeight="15" x14ac:dyDescent="0.25"/>
  <cols>
    <col min="2" max="2" width="44.28515625" customWidth="1"/>
    <col min="3" max="3" width="13.85546875" customWidth="1"/>
    <col min="4" max="7" width="13.140625" bestFit="1" customWidth="1"/>
    <col min="9" max="12" width="12.140625" bestFit="1" customWidth="1"/>
  </cols>
  <sheetData>
    <row r="1" spans="1:14" ht="57.75" customHeight="1" x14ac:dyDescent="0.25">
      <c r="A1" s="561" t="s">
        <v>154</v>
      </c>
      <c r="B1" s="561"/>
      <c r="C1" s="561"/>
      <c r="D1" s="561"/>
      <c r="E1" s="561"/>
      <c r="F1" s="561"/>
      <c r="G1" s="561"/>
    </row>
    <row r="2" spans="1:14" ht="15.75" thickBot="1" x14ac:dyDescent="0.3"/>
    <row r="3" spans="1:14" ht="30.75" customHeight="1" thickBot="1" x14ac:dyDescent="0.3">
      <c r="A3" s="562" t="s">
        <v>311</v>
      </c>
      <c r="B3" s="562" t="s">
        <v>151</v>
      </c>
      <c r="C3" s="562" t="s">
        <v>155</v>
      </c>
      <c r="D3" s="564" t="s">
        <v>92</v>
      </c>
      <c r="E3" s="565"/>
      <c r="F3" s="565"/>
      <c r="G3" s="566"/>
    </row>
    <row r="4" spans="1:14" ht="16.5" thickBot="1" x14ac:dyDescent="0.3">
      <c r="A4" s="563"/>
      <c r="B4" s="563"/>
      <c r="C4" s="563"/>
      <c r="D4" s="48">
        <v>2019</v>
      </c>
      <c r="E4" s="49">
        <v>2020</v>
      </c>
      <c r="F4" s="49">
        <v>2021</v>
      </c>
      <c r="G4" s="49">
        <v>2022</v>
      </c>
      <c r="I4" s="48">
        <v>2019</v>
      </c>
      <c r="J4" s="49">
        <v>2020</v>
      </c>
      <c r="K4" s="49">
        <v>2021</v>
      </c>
      <c r="L4" s="49">
        <v>2022</v>
      </c>
    </row>
    <row r="5" spans="1:14" ht="16.5" thickBot="1" x14ac:dyDescent="0.3">
      <c r="A5" s="49" t="s">
        <v>303</v>
      </c>
      <c r="B5" s="50" t="s">
        <v>156</v>
      </c>
      <c r="C5" s="51"/>
      <c r="D5" s="548"/>
      <c r="E5" s="549"/>
      <c r="F5" s="549"/>
      <c r="G5" s="550"/>
      <c r="I5" s="52">
        <f>SUM(D8:D11)-D6</f>
        <v>-2995158</v>
      </c>
      <c r="J5" s="52">
        <f>SUM(E8:E11)-E6</f>
        <v>-2440066.2000000002</v>
      </c>
      <c r="K5" s="52">
        <f>SUM(F8:F11)-F6</f>
        <v>-1834004.6</v>
      </c>
      <c r="L5" s="52">
        <f>SUM(G8:G11)-G6</f>
        <v>-1613611.5</v>
      </c>
    </row>
    <row r="6" spans="1:14" ht="16.5" thickBot="1" x14ac:dyDescent="0.3">
      <c r="A6" s="51"/>
      <c r="B6" s="53" t="s">
        <v>157</v>
      </c>
      <c r="C6" s="51" t="s">
        <v>158</v>
      </c>
      <c r="D6" s="54">
        <v>3035158</v>
      </c>
      <c r="E6" s="55">
        <v>2485066.2000000002</v>
      </c>
      <c r="F6" s="55">
        <v>1879004.6</v>
      </c>
      <c r="G6" s="55">
        <v>1693611.5</v>
      </c>
    </row>
    <row r="7" spans="1:14" ht="16.5" thickBot="1" x14ac:dyDescent="0.3">
      <c r="A7" s="51"/>
      <c r="B7" s="53" t="s">
        <v>159</v>
      </c>
      <c r="C7" s="51"/>
      <c r="D7" s="56"/>
      <c r="E7" s="51"/>
      <c r="F7" s="51"/>
      <c r="G7" s="51"/>
    </row>
    <row r="8" spans="1:14" ht="48" thickBot="1" x14ac:dyDescent="0.3">
      <c r="A8" s="51" t="s">
        <v>160</v>
      </c>
      <c r="B8" s="53" t="s">
        <v>255</v>
      </c>
      <c r="C8" s="51" t="s">
        <v>158</v>
      </c>
      <c r="D8" s="54">
        <f>SUMIFS(ЗВЕДЕНА!$N$17:$N$315,ЗВЕДЕНА!$M$17:$M$315,"показник затрат, тис. грн",ЗВЕДЕНА!$R$17:$R$315,1)</f>
        <v>0</v>
      </c>
      <c r="E8" s="54">
        <f>SUMIFS(ЗВЕДЕНА!$O$17:$O$315,ЗВЕДЕНА!$M$17:$M$315,"показник затрат, тис. грн",ЗВЕДЕНА!$R$17:$R$315,1)</f>
        <v>0</v>
      </c>
      <c r="F8" s="54">
        <f>SUMIFS(ЗВЕДЕНА!$P$17:$P$315,ЗВЕДЕНА!$M$17:$M$315,"показник затрат, тис. грн",ЗВЕДЕНА!$R$17:$R$315,1)</f>
        <v>0</v>
      </c>
      <c r="G8" s="55">
        <f>SUMIFS(ЗВЕДЕНА!$Q$17:$Q$315,ЗВЕДЕНА!$M$17:$M$315,"показник затрат, тис. грн",ЗВЕДЕНА!$R$17:$R$315,1)</f>
        <v>0</v>
      </c>
    </row>
    <row r="9" spans="1:14" ht="48" thickBot="1" x14ac:dyDescent="0.3">
      <c r="A9" s="57" t="s">
        <v>161</v>
      </c>
      <c r="B9" s="53" t="s">
        <v>256</v>
      </c>
      <c r="C9" s="51" t="s">
        <v>158</v>
      </c>
      <c r="D9" s="54">
        <f>SUMIFS(ЗВЕДЕНА!$N$17:$N$315,ЗВЕДЕНА!$M$17:$M$315,"показник затрат, тис. грн",ЗВЕДЕНА!$R$17:$R$315,2)</f>
        <v>40000</v>
      </c>
      <c r="E9" s="54">
        <f>SUMIFS(ЗВЕДЕНА!$O$17:$O$315,ЗВЕДЕНА!$M$17:$M$315,"показник затрат, тис. грн",ЗВЕДЕНА!$R$17:$R$315,2)</f>
        <v>45000</v>
      </c>
      <c r="F9" s="54">
        <f>SUMIFS(ЗВЕДЕНА!$P$17:$P$315,ЗВЕДЕНА!$M$17:$M$315,"показник затрат, тис. грн",ЗВЕДЕНА!$R$17:$R$315,2)</f>
        <v>45000</v>
      </c>
      <c r="G9" s="55">
        <f>SUMIFS(ЗВЕДЕНА!$Q$17:$Q$315,ЗВЕДЕНА!$M$17:$M$315,"показник затрат, тис. грн",ЗВЕДЕНА!$R$17:$R$315,2)</f>
        <v>80000</v>
      </c>
    </row>
    <row r="10" spans="1:14" ht="111" thickBot="1" x14ac:dyDescent="0.3">
      <c r="A10" s="51" t="s">
        <v>163</v>
      </c>
      <c r="B10" s="53" t="s">
        <v>257</v>
      </c>
      <c r="C10" s="51" t="s">
        <v>158</v>
      </c>
      <c r="D10" s="54">
        <f>SUMIFS(ЗВЕДЕНА!$N$17:$N$315,ЗВЕДЕНА!$M$17:$M$315,"показник затрат, тис. грн",ЗВЕДЕНА!$R$17:$R$315,3)</f>
        <v>0</v>
      </c>
      <c r="E10" s="54">
        <f>SUMIFS(ЗВЕДЕНА!$O$17:$O$315,ЗВЕДЕНА!$M$17:$M$315,"показник затрат, тис. грн",ЗВЕДЕНА!$R$17:$R$315,3)</f>
        <v>0</v>
      </c>
      <c r="F10" s="54">
        <f>SUMIFS(ЗВЕДЕНА!$P$17:$P$315,ЗВЕДЕНА!$M$17:$M$315,"показник затрат, тис. грн",ЗВЕДЕНА!$R$17:$R$315,3)</f>
        <v>0</v>
      </c>
      <c r="G10" s="55">
        <f>SUMIFS(ЗВЕДЕНА!$Q$17:$Q$315,ЗВЕДЕНА!$M$17:$M$315,"показник затрат, тис. грн",ЗВЕДЕНА!$R$17:$R$315,3)</f>
        <v>0</v>
      </c>
    </row>
    <row r="11" spans="1:14" ht="32.25" thickBot="1" x14ac:dyDescent="0.3">
      <c r="A11" s="51" t="s">
        <v>165</v>
      </c>
      <c r="B11" s="53" t="s">
        <v>258</v>
      </c>
      <c r="C11" s="51" t="s">
        <v>158</v>
      </c>
      <c r="D11" s="54">
        <f>SUMIFS(ЗВЕДЕНА!$N$17:$N$315,ЗВЕДЕНА!$M$17:$M$315,"показник затрат, тис. грн",ЗВЕДЕНА!$R$17:$R$315,4)</f>
        <v>0</v>
      </c>
      <c r="E11" s="54">
        <f>SUMIFS(ЗВЕДЕНА!$O$17:$O$315,ЗВЕДЕНА!$M$17:$M$315,"показник затрат, тис. грн",ЗВЕДЕНА!$R$17:$R$315,4)</f>
        <v>0</v>
      </c>
      <c r="F11" s="54">
        <f>SUMIFS(ЗВЕДЕНА!$P$17:$P$315,ЗВЕДЕНА!$M$17:$M$315,"показник затрат, тис. грн",ЗВЕДЕНА!$R$17:$R$315,4)</f>
        <v>0</v>
      </c>
      <c r="G11" s="55">
        <f>SUMIFS(ЗВЕДЕНА!$Q$17:$Q$315,ЗВЕДЕНА!$M$17:$M$315,"показник затрат, тис. грн",ЗВЕДЕНА!$R$17:$R$315,4)</f>
        <v>0</v>
      </c>
    </row>
    <row r="12" spans="1:14" ht="16.5" thickBot="1" x14ac:dyDescent="0.3">
      <c r="A12" s="49" t="s">
        <v>302</v>
      </c>
      <c r="B12" s="50" t="s">
        <v>179</v>
      </c>
      <c r="C12" s="51"/>
      <c r="D12" s="548"/>
      <c r="E12" s="549"/>
      <c r="F12" s="549"/>
      <c r="G12" s="550"/>
    </row>
    <row r="13" spans="1:14" ht="48" thickBot="1" x14ac:dyDescent="0.3">
      <c r="A13" s="51" t="s">
        <v>180</v>
      </c>
      <c r="B13" s="53" t="s">
        <v>260</v>
      </c>
      <c r="C13" s="51" t="s">
        <v>182</v>
      </c>
      <c r="D13" s="56"/>
      <c r="E13" s="51"/>
      <c r="F13" s="51"/>
      <c r="G13" s="51"/>
    </row>
    <row r="14" spans="1:14" ht="32.25" thickBot="1" x14ac:dyDescent="0.3">
      <c r="A14" s="51" t="s">
        <v>183</v>
      </c>
      <c r="B14" s="53" t="s">
        <v>184</v>
      </c>
      <c r="C14" s="51" t="s">
        <v>182</v>
      </c>
      <c r="D14" s="56"/>
      <c r="E14" s="51"/>
      <c r="F14" s="51"/>
      <c r="G14" s="51"/>
    </row>
    <row r="15" spans="1:14" ht="16.5" thickBot="1" x14ac:dyDescent="0.3">
      <c r="A15" s="51" t="s">
        <v>185</v>
      </c>
      <c r="B15" s="53" t="s">
        <v>186</v>
      </c>
      <c r="C15" s="51" t="s">
        <v>182</v>
      </c>
      <c r="D15" s="56"/>
      <c r="E15" s="51"/>
      <c r="F15" s="51"/>
      <c r="G15" s="51"/>
    </row>
    <row r="16" spans="1:14" ht="32.25" thickBot="1" x14ac:dyDescent="0.3">
      <c r="A16" s="51" t="s">
        <v>187</v>
      </c>
      <c r="B16" s="53" t="s">
        <v>188</v>
      </c>
      <c r="C16" s="51" t="s">
        <v>182</v>
      </c>
      <c r="D16" s="56"/>
      <c r="E16" s="51"/>
      <c r="F16" s="51"/>
      <c r="G16" s="51"/>
      <c r="K16" s="47"/>
      <c r="L16" s="47"/>
      <c r="M16" s="47"/>
      <c r="N16" s="47"/>
    </row>
    <row r="17" spans="1:7" ht="32.25" thickBot="1" x14ac:dyDescent="0.3">
      <c r="A17" s="51" t="s">
        <v>189</v>
      </c>
      <c r="B17" s="53" t="s">
        <v>190</v>
      </c>
      <c r="C17" s="51" t="s">
        <v>182</v>
      </c>
      <c r="D17" s="56"/>
      <c r="E17" s="51"/>
      <c r="F17" s="51"/>
      <c r="G17" s="51"/>
    </row>
    <row r="18" spans="1:7" ht="48" thickBot="1" x14ac:dyDescent="0.3">
      <c r="A18" s="51" t="s">
        <v>191</v>
      </c>
      <c r="B18" s="53" t="s">
        <v>192</v>
      </c>
      <c r="C18" s="51" t="s">
        <v>182</v>
      </c>
      <c r="D18" s="56"/>
      <c r="E18" s="51"/>
      <c r="F18" s="51"/>
      <c r="G18" s="51"/>
    </row>
    <row r="19" spans="1:7" ht="32.25" thickBot="1" x14ac:dyDescent="0.3">
      <c r="A19" s="51" t="s">
        <v>193</v>
      </c>
      <c r="B19" s="53" t="s">
        <v>194</v>
      </c>
      <c r="C19" s="51" t="s">
        <v>182</v>
      </c>
      <c r="D19" s="56"/>
      <c r="E19" s="51"/>
      <c r="F19" s="51"/>
      <c r="G19" s="51"/>
    </row>
    <row r="20" spans="1:7" ht="16.5" thickBot="1" x14ac:dyDescent="0.3">
      <c r="A20" s="51" t="s">
        <v>195</v>
      </c>
      <c r="B20" s="53" t="s">
        <v>196</v>
      </c>
      <c r="C20" s="51" t="s">
        <v>182</v>
      </c>
      <c r="D20" s="56"/>
      <c r="E20" s="51"/>
      <c r="F20" s="51"/>
      <c r="G20" s="51"/>
    </row>
    <row r="21" spans="1:7" ht="32.25" thickBot="1" x14ac:dyDescent="0.3">
      <c r="A21" s="51" t="s">
        <v>197</v>
      </c>
      <c r="B21" s="53" t="s">
        <v>198</v>
      </c>
      <c r="C21" s="51" t="s">
        <v>182</v>
      </c>
      <c r="D21" s="56"/>
      <c r="E21" s="51"/>
      <c r="F21" s="51"/>
      <c r="G21" s="51"/>
    </row>
    <row r="22" spans="1:7" ht="16.5" thickBot="1" x14ac:dyDescent="0.3">
      <c r="A22" s="51" t="s">
        <v>199</v>
      </c>
      <c r="B22" s="53" t="s">
        <v>200</v>
      </c>
      <c r="C22" s="51" t="s">
        <v>182</v>
      </c>
      <c r="D22" s="56"/>
      <c r="E22" s="51"/>
      <c r="F22" s="51"/>
      <c r="G22" s="51"/>
    </row>
    <row r="23" spans="1:7" ht="32.25" thickBot="1" x14ac:dyDescent="0.3">
      <c r="A23" s="51" t="s">
        <v>201</v>
      </c>
      <c r="B23" s="53" t="s">
        <v>202</v>
      </c>
      <c r="C23" s="51" t="s">
        <v>182</v>
      </c>
      <c r="D23" s="56"/>
      <c r="E23" s="51"/>
      <c r="F23" s="51"/>
      <c r="G23" s="51"/>
    </row>
    <row r="24" spans="1:7" ht="32.25" thickBot="1" x14ac:dyDescent="0.3">
      <c r="A24" s="51" t="s">
        <v>203</v>
      </c>
      <c r="B24" s="53" t="s">
        <v>204</v>
      </c>
      <c r="C24" s="51" t="s">
        <v>182</v>
      </c>
      <c r="D24" s="56"/>
      <c r="E24" s="51"/>
      <c r="F24" s="51"/>
      <c r="G24" s="51"/>
    </row>
    <row r="25" spans="1:7" ht="48" thickBot="1" x14ac:dyDescent="0.3">
      <c r="A25" s="51" t="s">
        <v>205</v>
      </c>
      <c r="B25" s="53" t="s">
        <v>206</v>
      </c>
      <c r="C25" s="51" t="s">
        <v>182</v>
      </c>
      <c r="D25" s="56"/>
      <c r="E25" s="51"/>
      <c r="F25" s="51"/>
      <c r="G25" s="51"/>
    </row>
    <row r="26" spans="1:7" ht="16.5" thickBot="1" x14ac:dyDescent="0.3">
      <c r="A26" s="49" t="s">
        <v>301</v>
      </c>
      <c r="B26" s="50" t="s">
        <v>207</v>
      </c>
      <c r="C26" s="51"/>
      <c r="D26" s="548"/>
      <c r="E26" s="549"/>
      <c r="F26" s="549"/>
      <c r="G26" s="550"/>
    </row>
    <row r="27" spans="1:7" ht="63.75" thickBot="1" x14ac:dyDescent="0.3">
      <c r="A27" s="51" t="s">
        <v>208</v>
      </c>
      <c r="B27" s="53" t="s">
        <v>209</v>
      </c>
      <c r="C27" s="56" t="s">
        <v>158</v>
      </c>
      <c r="D27" s="51"/>
      <c r="E27" s="51"/>
      <c r="F27" s="51"/>
      <c r="G27" s="51"/>
    </row>
    <row r="28" spans="1:7" ht="48" thickBot="1" x14ac:dyDescent="0.3">
      <c r="A28" s="51" t="s">
        <v>210</v>
      </c>
      <c r="B28" s="53" t="s">
        <v>211</v>
      </c>
      <c r="C28" s="56" t="s">
        <v>158</v>
      </c>
      <c r="D28" s="51"/>
      <c r="E28" s="51"/>
      <c r="F28" s="51"/>
      <c r="G28" s="51"/>
    </row>
    <row r="29" spans="1:7" ht="63.75" thickBot="1" x14ac:dyDescent="0.3">
      <c r="A29" s="57" t="s">
        <v>212</v>
      </c>
      <c r="B29" s="53" t="s">
        <v>213</v>
      </c>
      <c r="C29" s="56" t="s">
        <v>158</v>
      </c>
      <c r="D29" s="51"/>
      <c r="E29" s="51"/>
      <c r="F29" s="51"/>
      <c r="G29" s="51"/>
    </row>
    <row r="30" spans="1:7" ht="63.75" thickBot="1" x14ac:dyDescent="0.3">
      <c r="A30" s="51" t="s">
        <v>214</v>
      </c>
      <c r="B30" s="53" t="s">
        <v>215</v>
      </c>
      <c r="C30" s="56" t="s">
        <v>158</v>
      </c>
      <c r="D30" s="51"/>
      <c r="E30" s="51"/>
      <c r="F30" s="51"/>
      <c r="G30" s="51"/>
    </row>
    <row r="31" spans="1:7" ht="63.75" thickBot="1" x14ac:dyDescent="0.3">
      <c r="A31" s="51" t="s">
        <v>216</v>
      </c>
      <c r="B31" s="53" t="s">
        <v>217</v>
      </c>
      <c r="C31" s="56" t="s">
        <v>158</v>
      </c>
      <c r="D31" s="51"/>
      <c r="E31" s="51"/>
      <c r="F31" s="51"/>
      <c r="G31" s="51"/>
    </row>
    <row r="32" spans="1:7" ht="48" thickBot="1" x14ac:dyDescent="0.3">
      <c r="A32" s="51" t="s">
        <v>218</v>
      </c>
      <c r="B32" s="53" t="s">
        <v>219</v>
      </c>
      <c r="C32" s="56" t="s">
        <v>158</v>
      </c>
      <c r="D32" s="51"/>
      <c r="E32" s="51"/>
      <c r="F32" s="51"/>
      <c r="G32" s="51"/>
    </row>
    <row r="33" spans="1:7" ht="48" thickBot="1" x14ac:dyDescent="0.3">
      <c r="A33" s="51" t="s">
        <v>220</v>
      </c>
      <c r="B33" s="53" t="s">
        <v>221</v>
      </c>
      <c r="C33" s="56" t="s">
        <v>158</v>
      </c>
      <c r="D33" s="51"/>
      <c r="E33" s="51"/>
      <c r="F33" s="51"/>
      <c r="G33" s="51"/>
    </row>
    <row r="34" spans="1:7" ht="32.25" thickBot="1" x14ac:dyDescent="0.3">
      <c r="A34" s="51" t="s">
        <v>222</v>
      </c>
      <c r="B34" s="53" t="s">
        <v>223</v>
      </c>
      <c r="C34" s="56" t="s">
        <v>158</v>
      </c>
      <c r="D34" s="51"/>
      <c r="E34" s="51"/>
      <c r="F34" s="51"/>
      <c r="G34" s="51"/>
    </row>
    <row r="35" spans="1:7" ht="48" thickBot="1" x14ac:dyDescent="0.3">
      <c r="A35" s="51" t="s">
        <v>224</v>
      </c>
      <c r="B35" s="53" t="s">
        <v>225</v>
      </c>
      <c r="C35" s="56" t="s">
        <v>158</v>
      </c>
      <c r="D35" s="51"/>
      <c r="E35" s="51"/>
      <c r="F35" s="51"/>
      <c r="G35" s="51"/>
    </row>
    <row r="36" spans="1:7" ht="63.75" thickBot="1" x14ac:dyDescent="0.3">
      <c r="A36" s="51" t="s">
        <v>226</v>
      </c>
      <c r="B36" s="53" t="s">
        <v>227</v>
      </c>
      <c r="C36" s="56" t="s">
        <v>158</v>
      </c>
      <c r="D36" s="51"/>
      <c r="E36" s="51"/>
      <c r="F36" s="51"/>
      <c r="G36" s="51"/>
    </row>
    <row r="37" spans="1:7" ht="16.5" thickBot="1" x14ac:dyDescent="0.3">
      <c r="A37" s="49" t="s">
        <v>228</v>
      </c>
      <c r="B37" s="50" t="s">
        <v>229</v>
      </c>
      <c r="C37" s="51"/>
      <c r="D37" s="548"/>
      <c r="E37" s="549"/>
      <c r="F37" s="549"/>
      <c r="G37" s="550"/>
    </row>
    <row r="38" spans="1:7" ht="16.5" thickBot="1" x14ac:dyDescent="0.3">
      <c r="A38" s="51"/>
      <c r="B38" s="53"/>
      <c r="C38" s="51"/>
      <c r="D38" s="56"/>
      <c r="E38" s="58"/>
      <c r="F38" s="58"/>
      <c r="G38" s="59"/>
    </row>
    <row r="39" spans="1:7" ht="16.5" thickBot="1" x14ac:dyDescent="0.3">
      <c r="A39" s="51"/>
      <c r="B39" s="53"/>
      <c r="C39" s="51"/>
      <c r="D39" s="56"/>
      <c r="E39" s="58"/>
      <c r="F39" s="58"/>
      <c r="G39" s="59"/>
    </row>
    <row r="40" spans="1:7" ht="16.5" thickBot="1" x14ac:dyDescent="0.3">
      <c r="A40" s="51"/>
      <c r="B40" s="53"/>
      <c r="C40" s="51"/>
      <c r="D40" s="56"/>
      <c r="E40" s="58"/>
      <c r="F40" s="58"/>
      <c r="G40" s="59"/>
    </row>
    <row r="41" spans="1:7" ht="16.5" thickBot="1" x14ac:dyDescent="0.3">
      <c r="A41" s="51"/>
      <c r="B41" s="53"/>
      <c r="C41" s="51"/>
      <c r="D41" s="56"/>
      <c r="E41" s="58"/>
      <c r="F41" s="58"/>
      <c r="G41" s="59"/>
    </row>
    <row r="42" spans="1:7" ht="16.5" thickBot="1" x14ac:dyDescent="0.3">
      <c r="A42" s="51"/>
      <c r="B42" s="53"/>
      <c r="C42" s="51"/>
      <c r="D42" s="56"/>
      <c r="E42" s="58"/>
      <c r="F42" s="58"/>
      <c r="G42" s="59"/>
    </row>
    <row r="43" spans="1:7" ht="16.5" thickBot="1" x14ac:dyDescent="0.3">
      <c r="A43" s="51"/>
      <c r="B43" s="53"/>
      <c r="C43" s="51"/>
      <c r="D43" s="56"/>
      <c r="E43" s="58"/>
      <c r="F43" s="58"/>
      <c r="G43" s="59"/>
    </row>
    <row r="44" spans="1:7" ht="16.5" thickBot="1" x14ac:dyDescent="0.3">
      <c r="A44" s="51"/>
      <c r="B44" s="53"/>
      <c r="C44" s="51"/>
      <c r="D44" s="56"/>
      <c r="E44" s="58"/>
      <c r="F44" s="58"/>
      <c r="G44" s="59"/>
    </row>
    <row r="45" spans="1:7" ht="16.5" thickBot="1" x14ac:dyDescent="0.3">
      <c r="A45" s="51"/>
      <c r="B45" s="53"/>
      <c r="C45" s="51"/>
      <c r="D45" s="56"/>
      <c r="E45" s="58"/>
      <c r="F45" s="58"/>
      <c r="G45" s="59"/>
    </row>
    <row r="46" spans="1:7" ht="16.5" thickBot="1" x14ac:dyDescent="0.3">
      <c r="A46" s="51"/>
      <c r="B46" s="53"/>
      <c r="C46" s="51"/>
      <c r="D46" s="56"/>
      <c r="E46" s="58"/>
      <c r="F46" s="58"/>
      <c r="G46" s="59"/>
    </row>
    <row r="47" spans="1:7" ht="16.5" thickBot="1" x14ac:dyDescent="0.3">
      <c r="A47" s="51"/>
      <c r="B47" s="53"/>
      <c r="C47" s="51"/>
      <c r="D47" s="56"/>
      <c r="E47" s="58"/>
      <c r="F47" s="58"/>
      <c r="G47" s="59"/>
    </row>
    <row r="48" spans="1:7" ht="16.5" thickBot="1" x14ac:dyDescent="0.3">
      <c r="A48" s="51"/>
      <c r="B48" s="53"/>
      <c r="C48" s="51"/>
      <c r="D48" s="56"/>
      <c r="E48" s="58"/>
      <c r="F48" s="58"/>
      <c r="G48" s="59"/>
    </row>
    <row r="49" spans="1:7" ht="16.5" thickBot="1" x14ac:dyDescent="0.3">
      <c r="A49" s="51"/>
      <c r="B49" s="53"/>
      <c r="C49" s="51"/>
      <c r="D49" s="56"/>
      <c r="E49" s="58"/>
      <c r="F49" s="58"/>
      <c r="G49" s="59"/>
    </row>
    <row r="50" spans="1:7" ht="32.25" thickBot="1" x14ac:dyDescent="0.3">
      <c r="A50" s="51" t="s">
        <v>230</v>
      </c>
      <c r="B50" s="53" t="s">
        <v>231</v>
      </c>
      <c r="C50" s="51"/>
      <c r="D50" s="56"/>
      <c r="E50" s="51"/>
      <c r="F50" s="51"/>
      <c r="G50" s="51"/>
    </row>
    <row r="51" spans="1:7" ht="15.75" x14ac:dyDescent="0.25">
      <c r="A51" s="551"/>
      <c r="B51" s="552"/>
      <c r="C51" s="552"/>
      <c r="D51" s="553"/>
      <c r="E51" s="554"/>
      <c r="F51" s="554"/>
      <c r="G51" s="555"/>
    </row>
    <row r="52" spans="1:7" ht="15.75" customHeight="1" x14ac:dyDescent="0.25">
      <c r="A52" s="556" t="s">
        <v>232</v>
      </c>
      <c r="B52" s="557"/>
      <c r="C52" s="557"/>
      <c r="D52" s="558"/>
      <c r="E52" s="559"/>
      <c r="F52" s="559"/>
      <c r="G52" s="560"/>
    </row>
    <row r="53" spans="1:7" ht="16.5" thickBot="1" x14ac:dyDescent="0.3">
      <c r="A53" s="543"/>
      <c r="B53" s="544"/>
      <c r="C53" s="544"/>
      <c r="D53" s="545"/>
      <c r="E53" s="546" t="s">
        <v>233</v>
      </c>
      <c r="F53" s="546"/>
      <c r="G53" s="547"/>
    </row>
  </sheetData>
  <mergeCells count="15">
    <mergeCell ref="D5:G5"/>
    <mergeCell ref="A1:G1"/>
    <mergeCell ref="A3:A4"/>
    <mergeCell ref="B3:B4"/>
    <mergeCell ref="C3:C4"/>
    <mergeCell ref="D3:G3"/>
    <mergeCell ref="A53:D53"/>
    <mergeCell ref="E53:G53"/>
    <mergeCell ref="D12:G12"/>
    <mergeCell ref="D26:G26"/>
    <mergeCell ref="D37:G37"/>
    <mergeCell ref="A51:D51"/>
    <mergeCell ref="E51:G51"/>
    <mergeCell ref="A52:D52"/>
    <mergeCell ref="E52:G52"/>
  </mergeCells>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8</vt:i4>
      </vt:variant>
    </vt:vector>
  </HeadingPairs>
  <TitlesOfParts>
    <vt:vector size="21" baseType="lpstr">
      <vt:lpstr>ПІДСУМОК</vt:lpstr>
      <vt:lpstr>ГІОЦ</vt:lpstr>
      <vt:lpstr>Інформатика</vt:lpstr>
      <vt:lpstr>КТС</vt:lpstr>
      <vt:lpstr>ДІКТ</vt:lpstr>
      <vt:lpstr>АПАРАТ</vt:lpstr>
      <vt:lpstr>ЗВЕДЕНА</vt:lpstr>
      <vt:lpstr>рез.показники до рорзділу І</vt:lpstr>
      <vt:lpstr>Аркуш5</vt:lpstr>
      <vt:lpstr>Аркуш4</vt:lpstr>
      <vt:lpstr>Аркуш3</vt:lpstr>
      <vt:lpstr>Аркуш2</vt:lpstr>
      <vt:lpstr>Звіт 2021</vt:lpstr>
      <vt:lpstr>ГІОЦ!Заголовки_для_друку</vt:lpstr>
      <vt:lpstr>ЗВЕДЕНА!Заголовки_для_друку</vt:lpstr>
      <vt:lpstr>Інформатика!Заголовки_для_друку</vt:lpstr>
      <vt:lpstr>КТС!Заголовки_для_друку</vt:lpstr>
      <vt:lpstr>ГІОЦ!Область_друку</vt:lpstr>
      <vt:lpstr>ЗВЕДЕНА!Область_друку</vt:lpstr>
      <vt:lpstr>Інформатика!Область_друку</vt:lpstr>
      <vt:lpstr>КТС!Область_друку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2018-10-08T17:22:40Z</cp:lastPrinted>
  <dcterms:created xsi:type="dcterms:W3CDTF">2015-06-05T18:19:34Z</dcterms:created>
  <dcterms:modified xsi:type="dcterms:W3CDTF">2022-02-17T10:44:25Z</dcterms:modified>
</cp:coreProperties>
</file>