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K:\БАДИЛЕВИЧ\Проект зміни до рішення МЦП на 2024 рік\"/>
    </mc:Choice>
  </mc:AlternateContent>
  <bookViews>
    <workbookView xWindow="0" yWindow="0" windowWidth="28800" windowHeight="12300" tabRatio="527"/>
  </bookViews>
  <sheets>
    <sheet name="порівняльна" sheetId="11" r:id="rId1"/>
  </sheets>
  <definedNames>
    <definedName name="_xlnm.Print_Titles" localSheetId="0">порівняльна!$3:$5</definedName>
    <definedName name="_xlnm.Print_Area" localSheetId="0">порівняльна!$A$1:$M$290</definedName>
  </definedNames>
  <calcPr calcId="162913" refMode="R1C1"/>
</workbook>
</file>

<file path=xl/calcChain.xml><?xml version="1.0" encoding="utf-8"?>
<calcChain xmlns="http://schemas.openxmlformats.org/spreadsheetml/2006/main">
  <c r="H296" i="11" l="1"/>
  <c r="H139" i="11"/>
  <c r="H137" i="11"/>
  <c r="H133" i="11" l="1"/>
  <c r="L226" i="11"/>
  <c r="L8" i="11"/>
  <c r="G289" i="11"/>
  <c r="H125" i="11" l="1"/>
  <c r="J125" i="11"/>
  <c r="J129" i="11" s="1"/>
  <c r="H216" i="11" l="1"/>
  <c r="H159" i="11" l="1"/>
  <c r="H142" i="11"/>
  <c r="L257" i="11" l="1"/>
  <c r="J275" i="11" l="1"/>
  <c r="J277" i="11" s="1"/>
  <c r="H272" i="11"/>
  <c r="L267" i="11"/>
  <c r="J267" i="11"/>
  <c r="H266" i="11"/>
  <c r="H262" i="11"/>
  <c r="J255" i="11"/>
  <c r="J257" i="11" s="1"/>
  <c r="H251" i="11"/>
  <c r="K246" i="11"/>
  <c r="J246" i="11"/>
  <c r="H240" i="11"/>
  <c r="L233" i="11"/>
  <c r="K233" i="11"/>
  <c r="J233" i="11"/>
  <c r="L232" i="11"/>
  <c r="K232" i="11"/>
  <c r="J232" i="11"/>
  <c r="H226" i="11"/>
  <c r="L222" i="11"/>
  <c r="K222" i="11"/>
  <c r="L221" i="11"/>
  <c r="K221" i="11"/>
  <c r="J221" i="11"/>
  <c r="J220" i="11"/>
  <c r="L212" i="11"/>
  <c r="H224" i="11" s="1"/>
  <c r="K212" i="11"/>
  <c r="H220" i="11" s="1"/>
  <c r="H212" i="11" s="1"/>
  <c r="L207" i="11"/>
  <c r="K207" i="11"/>
  <c r="J207" i="11"/>
  <c r="L206" i="11"/>
  <c r="K206" i="11"/>
  <c r="J206" i="11"/>
  <c r="H200" i="11"/>
  <c r="H191" i="11"/>
  <c r="H183" i="11"/>
  <c r="L179" i="11"/>
  <c r="J179" i="11"/>
  <c r="K175" i="11"/>
  <c r="K179" i="11" s="1"/>
  <c r="H175" i="11"/>
  <c r="L171" i="11"/>
  <c r="K171" i="11"/>
  <c r="J171" i="11"/>
  <c r="H167" i="11"/>
  <c r="J163" i="11"/>
  <c r="K159" i="11"/>
  <c r="K163" i="11" s="1"/>
  <c r="J154" i="11"/>
  <c r="K150" i="11"/>
  <c r="K154" i="11" s="1"/>
  <c r="H150" i="11"/>
  <c r="J146" i="11"/>
  <c r="K142" i="11"/>
  <c r="K146" i="11" s="1"/>
  <c r="L104" i="11"/>
  <c r="K104" i="11"/>
  <c r="J100" i="11"/>
  <c r="J104" i="11" s="1"/>
  <c r="H100" i="11"/>
  <c r="L96" i="11"/>
  <c r="K96" i="11"/>
  <c r="J96" i="11"/>
  <c r="H92" i="11"/>
  <c r="J88" i="11"/>
  <c r="K84" i="11"/>
  <c r="K88" i="11" s="1"/>
  <c r="H84" i="11"/>
  <c r="J69" i="11"/>
  <c r="K64" i="11"/>
  <c r="K69" i="11" s="1"/>
  <c r="H64" i="11"/>
  <c r="J60" i="11"/>
  <c r="K56" i="11"/>
  <c r="K60" i="11" s="1"/>
  <c r="H56" i="11"/>
  <c r="J52" i="11"/>
  <c r="K48" i="11"/>
  <c r="K52" i="11" s="1"/>
  <c r="K44" i="11"/>
  <c r="J44" i="11"/>
  <c r="L40" i="11"/>
  <c r="L44" i="11" s="1"/>
  <c r="H40" i="11"/>
  <c r="J36" i="11"/>
  <c r="K32" i="11"/>
  <c r="K36" i="11" s="1"/>
  <c r="H32" i="11"/>
  <c r="J28" i="11"/>
  <c r="K24" i="11"/>
  <c r="K28" i="11" s="1"/>
  <c r="H24" i="11"/>
  <c r="J20" i="11"/>
  <c r="K16" i="11"/>
  <c r="K20" i="11" s="1"/>
  <c r="H16" i="11"/>
  <c r="K12" i="11"/>
  <c r="J12" i="11"/>
  <c r="L12" i="11"/>
  <c r="H8" i="11"/>
  <c r="L16" i="11" l="1"/>
  <c r="L20" i="11" s="1"/>
  <c r="L24" i="11"/>
  <c r="L28" i="11" s="1"/>
  <c r="L64" i="11"/>
  <c r="L69" i="11" s="1"/>
  <c r="L84" i="11"/>
  <c r="L88" i="11" s="1"/>
  <c r="L56" i="11"/>
  <c r="L60" i="11" s="1"/>
  <c r="L142" i="11"/>
  <c r="L146" i="11" s="1"/>
  <c r="L159" i="11"/>
  <c r="L163" i="11" s="1"/>
  <c r="L32" i="11"/>
  <c r="L36" i="11" s="1"/>
  <c r="L150" i="11"/>
  <c r="L154" i="11" s="1"/>
  <c r="K220" i="11"/>
  <c r="L220" i="11"/>
  <c r="G285" i="11" l="1"/>
  <c r="G287" i="11" l="1"/>
  <c r="G283" i="11" s="1"/>
</calcChain>
</file>

<file path=xl/sharedStrings.xml><?xml version="1.0" encoding="utf-8"?>
<sst xmlns="http://schemas.openxmlformats.org/spreadsheetml/2006/main" count="517" uniqueCount="202">
  <si>
    <t xml:space="preserve">Джерела фінансування </t>
  </si>
  <si>
    <t>Бюджет міста Києва</t>
  </si>
  <si>
    <t>Середні витрати на одного користувача, грн.</t>
  </si>
  <si>
    <t>Середні витрати на одну дитину, грн.</t>
  </si>
  <si>
    <t>Кількість ДБСТ, які отримають автомобілі, од.</t>
  </si>
  <si>
    <t>Середні витрати на один автомобіль, тис.грн.</t>
  </si>
  <si>
    <t>Служба у справах дітей та сім’ї виконавчого органу Київської міської ради (Київської міської державної адміністрації)</t>
  </si>
  <si>
    <t>Середні витрати на одну особу, грн.</t>
  </si>
  <si>
    <t>Охоплено учасників, осіб</t>
  </si>
  <si>
    <t>Середні витрати на одного учасника, грн.</t>
  </si>
  <si>
    <t xml:space="preserve">Служба у справах дітей та сім'ї виконавчого органу Київської міської ради (Київської міської державної адміністрації) </t>
  </si>
  <si>
    <t>Кількість придбаного обладнання,од.</t>
  </si>
  <si>
    <t>Районні в місті Києві державні адміністрації</t>
  </si>
  <si>
    <t xml:space="preserve">Бюджет міста Києва </t>
  </si>
  <si>
    <t>-</t>
  </si>
  <si>
    <t>Назва показника</t>
  </si>
  <si>
    <t>Динаміка зменшення чисельності дітей, які вчинили правопорушення, %</t>
  </si>
  <si>
    <t>Динаміка чисельності осіб, які будуть охоплені послугами, %</t>
  </si>
  <si>
    <t>Середні витрати на один ДБСТ, тис.грн.</t>
  </si>
  <si>
    <t>Динаміка зменшення чисельності дітей, які опинились у складних життєвих обставинах, %</t>
  </si>
  <si>
    <t>Служба у справах дітей та сім’ї  виконавчого органу Київської міської ради (Київської міської державної адміністрації), Міський центр дитини</t>
  </si>
  <si>
    <t>Відсоток ДБСТ, які отримали допомогу до загальної кількості, %</t>
  </si>
  <si>
    <t>Відсоток користувачів, забезпечених  соціальними послугами, від загальної  потреби, %</t>
  </si>
  <si>
    <t>Динаміка збільшення охоплених заходом  дітей, %</t>
  </si>
  <si>
    <t>Середні витрати на один кв.м., грн.</t>
  </si>
  <si>
    <t>Середні витрати на придбання одного обладнання, тис.грн.</t>
  </si>
  <si>
    <t xml:space="preserve"> Завдання Програми</t>
  </si>
  <si>
    <t>Заходи Програми</t>
  </si>
  <si>
    <t>Строки виконання заходу</t>
  </si>
  <si>
    <t>Виконавці заходу</t>
  </si>
  <si>
    <t>Обсяги фінансування, тис.грн.,</t>
  </si>
  <si>
    <t>ВСЬОГО</t>
  </si>
  <si>
    <t>витрат</t>
  </si>
  <si>
    <t>продукту</t>
  </si>
  <si>
    <t xml:space="preserve"> ефективності</t>
  </si>
  <si>
    <t>якості</t>
  </si>
  <si>
    <t>ефективності</t>
  </si>
  <si>
    <t xml:space="preserve"> витрат</t>
  </si>
  <si>
    <t xml:space="preserve"> продукту</t>
  </si>
  <si>
    <t xml:space="preserve"> якості</t>
  </si>
  <si>
    <t>Витрати на заходи з профілактики агресивної поведінки підлітків «Зупинись! – Посміхнись!», тис.грн.</t>
  </si>
  <si>
    <t>Витрати на організацію соціальної роботи з дітьми, батьки яких виховують дітей та мають проблеми психічного здоров'я, тис.грн.</t>
  </si>
  <si>
    <t>Витрати на заходи серед дітей та підлітків "Даруємо радість дітям" тис.грн.</t>
  </si>
  <si>
    <t>Витрати на придбання автотранспорту, тис.грн.</t>
  </si>
  <si>
    <t>Витрати на соціальні програми і заходіи районних в місті Києві державних адміністрацій з питань сім’ї, тис.грн.</t>
  </si>
  <si>
    <t>Витрати на надання соціальних послуг дітям та сім'ям з дітьми</t>
  </si>
  <si>
    <t>Витрати на надання послуг з кризового та екстренного втручання дітям, у яких батьки мають проблеми залежності, тис.грн.</t>
  </si>
  <si>
    <t>Очікуваний результат (результативні показники)</t>
  </si>
  <si>
    <t xml:space="preserve">Підвищення соціальної  захищеності мешканців </t>
  </si>
  <si>
    <t>2022 рік</t>
  </si>
  <si>
    <t>2023 рік</t>
  </si>
  <si>
    <t>2024 рік</t>
  </si>
  <si>
    <t xml:space="preserve">2022 рік </t>
  </si>
  <si>
    <t xml:space="preserve">Всього:              </t>
  </si>
  <si>
    <t xml:space="preserve">2024 рік                 </t>
  </si>
  <si>
    <t xml:space="preserve">Всього:          </t>
  </si>
  <si>
    <t xml:space="preserve">Всього:             </t>
  </si>
  <si>
    <t>2022-2024</t>
  </si>
  <si>
    <t xml:space="preserve">Всього:               </t>
  </si>
  <si>
    <t xml:space="preserve">2024 рік                   </t>
  </si>
  <si>
    <t xml:space="preserve">Служба у справах дітей та сім’ї виконавчого органу Київської міської ради (Київської міської державної адміністрації) </t>
  </si>
  <si>
    <t>Витрати на  організацію загальноміських заходів для багатодітних сімей, тис.грн.</t>
  </si>
  <si>
    <t>Витрати на надання послуг по роботі з дітьми, тис.грн.</t>
  </si>
  <si>
    <t xml:space="preserve">Всього:            </t>
  </si>
  <si>
    <t>Витрати на проведення  капітального ремонту приміщення районних в місті Києві центрів соціальних служб, тис.грн.</t>
  </si>
  <si>
    <t xml:space="preserve">Районні в місті Києві державні адміністрації </t>
  </si>
  <si>
    <t>Підвищення ефективності функціонування системи соціальної допомоги</t>
  </si>
  <si>
    <t>Підвищення забезпеченості соціальною інфраструктурою</t>
  </si>
  <si>
    <t>Служба у справах дітей  та сім’ї  виконавчого органу Київської міської ради (Київської міської державної адміністрації ), районні в місті Києві державні адміністрації</t>
  </si>
  <si>
    <t>Служба у справах дітей та сім’ї  виконавчого органу Київської міської ради (Київської міської державної адміністрації)</t>
  </si>
  <si>
    <t xml:space="preserve">Всього:                </t>
  </si>
  <si>
    <t>Витрати на проведення навчання, тис.грн.</t>
  </si>
  <si>
    <t>Кількість проведених тренінгів, од.</t>
  </si>
  <si>
    <t>Середні витрати на проведення одного тренінгу, грн.</t>
  </si>
  <si>
    <t>Не потребує фінансування</t>
  </si>
  <si>
    <t>РАЗОМ ПО МЦП</t>
  </si>
  <si>
    <t>Служба у справах дітей та сім’ї  виконавчого органу Київської міської ради (Київської міської державної адміністрації), Київський міський центр соціальних служб</t>
  </si>
  <si>
    <t>Оперативна ціль Стратегії розвитку міста Києва до 2025 року</t>
  </si>
  <si>
    <t xml:space="preserve">Розділ 2.  Реалізація права кожної дитини на виховання в сім’ї </t>
  </si>
  <si>
    <t xml:space="preserve">1.5. Організація  індивідуальної та групової роботи  з  метою збереження для дитини біологічної сім'ї </t>
  </si>
  <si>
    <t xml:space="preserve">2022-2024 </t>
  </si>
  <si>
    <t>Розділ 1. Профілактика соціального сирітства та негативних проявів серед дітей, надання послуг сім'ям,  сім'ям з дітьми закладами та установами</t>
  </si>
  <si>
    <t>Відсоток відремонтованої площі до загальної площі приміщення, %</t>
  </si>
  <si>
    <t xml:space="preserve">Динаміка кількості  охоплених осіб методичними заходами, % </t>
  </si>
  <si>
    <t>кількість виступів</t>
  </si>
  <si>
    <t>Розділ 5. Методичне забезпечення організації соціальної роботи, надання соціальних послуг сім'ям, які належать до вразливих  груп населення або перебувають у складних життєвих  обставинах</t>
  </si>
  <si>
    <t xml:space="preserve">6.4. Ресурсне забезпечення районних в місті Києві центрів соціальних служб </t>
  </si>
  <si>
    <t>Кількість штатних одиниць, од.</t>
  </si>
  <si>
    <t>Кількість наданих соціальних послуг усиновлювачам, опікунам, піклувальникам, прийомним батькам та батькам-вихователям, наставникам</t>
  </si>
  <si>
    <t>Площа, що потребує ремонту, кв.м.</t>
  </si>
  <si>
    <t>Кількість закладів, в яких планується провести капітальний ремонт, од</t>
  </si>
  <si>
    <t xml:space="preserve">Динаміка кількості осіб, яким задоволено потреби, % </t>
  </si>
  <si>
    <t>Розділ 3. Запобігання та протидія негативним соціальним явищам у суспільстві</t>
  </si>
  <si>
    <t>Середні витрати на одну особу охоплену методичними заходами, грн.</t>
  </si>
  <si>
    <t>Кількість підготовлених кандидатів у опікуни, піклувальники, усиновлювачі, прийомні батьки та батьки-вихователі, які пройшли підготовку</t>
  </si>
  <si>
    <t>Кількість наданих соціальних послуг відповідно до класифікатора, од.</t>
  </si>
  <si>
    <t>Середні витрати  на одного з кандидатів в опікуни, усиновлювачів, прийомних батьків, грн.</t>
  </si>
  <si>
    <t>Середні витрати на одного з підготовлених прийомних  батьків, батьків-вихователів, грн.</t>
  </si>
  <si>
    <t>Витрати на підвищення виховного потенціалу прийомних батьків, батьків-вихователів, тис.грн.</t>
  </si>
  <si>
    <t>Витрати на розвиток сімейних форм виховання (навчання опікунів, усиновлювачів, піклувальників,  прийомних батьків), тис.грн.</t>
  </si>
  <si>
    <t>2.2. Придбання автотранспорту(в т.ч. комплектуючих авточастин) для дитячих будинків сімейного типу для передачі у платне користування батькам-вихователям за 1 гривню на рік</t>
  </si>
  <si>
    <t>Витрати на надання комплексних соціальних послуг для сімей (осіб), які опинилися в складних життєвих обставинах, тис.грн.</t>
  </si>
  <si>
    <t xml:space="preserve">Середні витрати на одну особу, яка опинилась в складних життєвих обствинах, грн. </t>
  </si>
  <si>
    <t>Витрати на методичне забезпечення соціальної роботи, надання соціальних послуг сім'ям/особам, які належать до вразливих груп населення, тис.грн.</t>
  </si>
  <si>
    <t>Кількість охоплених методичними заходами осіб з числа надавачів соціальних послуг, осіб</t>
  </si>
  <si>
    <t>Середні витрати на одну соціальну послугу усиновлювачам, опікунам, піклувальникам, грн.</t>
  </si>
  <si>
    <t xml:space="preserve">Динаміка кількості наданих послуг усиновлювачам, опікунам, піклувальникам,  % </t>
  </si>
  <si>
    <t>Кількість осіб, охопленими заходами соціальної підтримки вразливих груп населення, осіб</t>
  </si>
  <si>
    <t>Середні витрати на одну особу, охоплену заходами соціальної підтримки вразливих груп населення, грн.</t>
  </si>
  <si>
    <t>Розділ 4. Пропагування сімейних цінностей та підтримка інституту сім'ї</t>
  </si>
  <si>
    <t>6.2.  Капітальний ремонт приміщень районних в місті Києві центрів соціальних служб</t>
  </si>
  <si>
    <t>1.6.  Проведення заходів  профілактики агресивної поведінки підлітків «Зупинись! – Посміхнись!»</t>
  </si>
  <si>
    <t>Служба у справах дітей та сім’ї виконавчого органуКиївської міської ради (Київської міської державної адміністрації)</t>
  </si>
  <si>
    <t xml:space="preserve">5.1. Методичне забезпечення організації соціальної роботи, надання соціальних послуг сім'ям/особам, які належать до вразливих груп населення або перебувають у складних життєвих обставинах  (відповідно до календарного плану реалізації  проєктів та проведення заходів) </t>
  </si>
  <si>
    <t xml:space="preserve">Районні в місті Києві державні адміністрації, центри соціальних служб </t>
  </si>
  <si>
    <t>4.1. Реалізація програми підготовки молоді до подружнього життя та формування навичок відповідального батьківства (відповідно до календарного плану реалізації  проєктів та проведення заходів)</t>
  </si>
  <si>
    <t>4.2. Реалізація соціальних програм і заходів структурних підрозділів районних в місті Києві державних адміністрацій з питань сім’ї  (відповідно до календарного плану реалізації  проєктів та проведення заходів)</t>
  </si>
  <si>
    <t>4.3. Організація проведення загальноміських заходів для багатодітних сімей (заходи до Дня сім'ї та Дня матері, Дня батька, Дня родини, новорічних свят) (відповідно до календарного плану реалізації  проєктів та проведення заходів)</t>
  </si>
  <si>
    <t>Розділ 6. Покращення матеріально-технічної бази установ та закладів, які працюють у сфері захисту прав та інтересів дітей, надання соціальних послуг сім'ям, які належать до вразливих  груп населення або перебувають у складних життєвих  обставинах</t>
  </si>
  <si>
    <t>Витрати на створення нових  дитячих  будинків сімейного типу, тис.грн.</t>
  </si>
  <si>
    <t>Всього:</t>
  </si>
  <si>
    <t>Витрати на організацію  індивідуальної та групової роботи  з  метою збереження для дитини біологічної сім'ї, тис.грн.</t>
  </si>
  <si>
    <t>1.4. Організація соціальної роботи з дітьми, батьки яких виховують дітей і мають проблеми психічного здоров'я</t>
  </si>
  <si>
    <t>Служба у справах дітей та сім’ї  виконавчого органу Київської міської ради (Київської міської державної адміністрації), Київський міський центр сім’ї «Родинний дім»</t>
  </si>
  <si>
    <t>Охоплено дітей, осіб</t>
  </si>
  <si>
    <t>Витрати на надання соціально-психологічної допомоги сім’ям, які взяли на виховання дітей-сиріт, тис.грн.</t>
  </si>
  <si>
    <t>Охоплено, осіб</t>
  </si>
  <si>
    <t>Витрати на створення нових групових будинків, тис. грн.</t>
  </si>
  <si>
    <t>Кількість малих групових будинків, які будуть створені, од.</t>
  </si>
  <si>
    <t>Середні витрати на створення одного малого групового будинку, тис. грн.</t>
  </si>
  <si>
    <t>Кількість учасників тренінгів, осіб</t>
  </si>
  <si>
    <r>
      <t>2.3. Надання щорічної додаткової фінансової допомоги дитячим будинкам сімейного типу для вирішення матеріально-побутових проблем (у</t>
    </r>
    <r>
      <rPr>
        <b/>
        <sz val="14"/>
        <rFont val="Times New Roman"/>
        <family val="1"/>
        <charset val="204"/>
      </rPr>
      <t xml:space="preserve"> т</t>
    </r>
    <r>
      <rPr>
        <sz val="14"/>
        <rFont val="Times New Roman"/>
        <family val="1"/>
        <charset val="204"/>
      </rPr>
      <t>.ч. на проведення капітального ремонту приміщень)</t>
    </r>
  </si>
  <si>
    <t>Відсоток росту  кількості ДБСТ від загальної кількості, %</t>
  </si>
  <si>
    <t>1.2. Організація та надання додаткових послуг по роботі з дітьми, які опинились у складних життєвих обставинах  з метою забезпечення своєчасного виявлення бездоглядних і безпритульних дітей, організація їх соціального супроводження</t>
  </si>
  <si>
    <t xml:space="preserve">1.8. Проведення навчання  щодо опанування нових підходів у роботі з дітьми та сім’ями з дітьми (застосування  інноваційних методик) для працівників районних служб у справах дітей та сім'ї, спеціалістів закладів соціального захисту дітей, спеціалістів, які працюють у сферах профілактики правопорушень, корекції агресивної поведінки підлітків і реалізації сімейної політики </t>
  </si>
  <si>
    <t>2.1. Організація та надання соціально-психологічної допомоги сім’ям, які взяли на виховання дітей-сиріт і дітей, позбавлених батьківського піклування</t>
  </si>
  <si>
    <t>3.2.  Проведення навчальних семінарів, тренінгів для учнівської/студентської молоді щодо запобігання потраплянню в ситуацію торгівлі людьми (відповідно до календарного плану реалізації  проєктів та проведення заходів)</t>
  </si>
  <si>
    <t>Витрати на проведення капітального ремонту установ, тис.грн.</t>
  </si>
  <si>
    <r>
      <t xml:space="preserve">6.1. Капітальний ремонт </t>
    </r>
    <r>
      <rPr>
        <sz val="14"/>
        <rFont val="Times New Roman"/>
        <family val="1"/>
        <charset val="204"/>
      </rPr>
      <t>Київського міського центру соціальних служб</t>
    </r>
  </si>
  <si>
    <t>2022-2023</t>
  </si>
  <si>
    <t>Дарницька районна в місті Києві державна адміністрація</t>
  </si>
  <si>
    <t>Витрати на проведення соціально-інформаційних акцій до Всесвітнього дня боротьби з торгівлею людьми, тис.грн.</t>
  </si>
  <si>
    <t>Динаміка чисельності осіб, які  охоплені послугами, %</t>
  </si>
  <si>
    <t xml:space="preserve">Кількість сімей (осіб), які опинились в складних життєвих обставинах та яким надано соціальні послуги, осіб </t>
  </si>
  <si>
    <t>1.10. Навчання техніки зцілення: соціально-психологічна підтримка дітей "Будуємо майбутнє разом"</t>
  </si>
  <si>
    <t>Витрати на надання щорічної додаткової фінансової  допомоги (в т.ч. на проведення капітального ремонту приміщень), тис.грн.</t>
  </si>
  <si>
    <t>Динаміка учасників,які охоплені заходами, %</t>
  </si>
  <si>
    <t>Витрати на виготовлення соціальної рекламної продукції, спрямованої на розвиток та підтримку сім'ї, тис.грн.</t>
  </si>
  <si>
    <t>Витрати на придбання предметів довгострокового користування (обладнання) для районних в місті Києві центрів соціальних служб, тис.грн.</t>
  </si>
  <si>
    <t>Витрати на проведення навчальних семінарів, тренінгів щодо попередження потрапляння в ситуацію торгівлі людьми, тис.грн.</t>
  </si>
  <si>
    <t>Охоплено користувачів, осіб</t>
  </si>
  <si>
    <t>Динаміка зменшення безпритульних та бездоглядних дітей, %</t>
  </si>
  <si>
    <t>Рівень виконання заходу, %</t>
  </si>
  <si>
    <t>Кількість ДБСТ, які отримають допомогу, од.</t>
  </si>
  <si>
    <t>Кількість ДБСТ, які будуть створені, од.</t>
  </si>
  <si>
    <t>Витрати на  реалізацію програми підготовки молоді до подружнього життя та формування навичок відповідального батьківства, тис.грн.</t>
  </si>
  <si>
    <t>Динаміка учасників, які охоплені заходами, %</t>
  </si>
  <si>
    <t>Розповсюджено матеріалів, примірників</t>
  </si>
  <si>
    <t>Витрати на відзначення одиноких батьків та матерів, які самі виховують дітей, тис.грн.</t>
  </si>
  <si>
    <t>Витрати на забезпечення надання соціальних  послуг та соціальної підтримки вразливим групам населення, тис.грн.</t>
  </si>
  <si>
    <t>Середні витрати на одну соціальну послугу, грн.</t>
  </si>
  <si>
    <t xml:space="preserve">Динаміка охоплення осіб, % </t>
  </si>
  <si>
    <t xml:space="preserve">Динаміка кількості наданих послуг, % </t>
  </si>
  <si>
    <t>Витрати на придбання предметів довгострокового користування (обладнання) для Київського міського центру соціальних служб, тис.грн.</t>
  </si>
  <si>
    <t>Кількість придбаного обладнання, од.</t>
  </si>
  <si>
    <t>Кількість підготовлених прийомних батьків, батьків- вихователів, які пройшли навчання з метою підвищення їх виховного потенціалу,осіб</t>
  </si>
  <si>
    <t>Середні витрати на створення (реконструкцію) одного ДБСТ, тис.грн.</t>
  </si>
  <si>
    <t>2022, 2024</t>
  </si>
  <si>
    <r>
      <t xml:space="preserve">плюс  </t>
    </r>
    <r>
      <rPr>
        <b/>
        <sz val="16"/>
        <rFont val="Calibri"/>
        <family val="2"/>
        <charset val="204"/>
      </rPr>
      <t>5000,0</t>
    </r>
    <r>
      <rPr>
        <sz val="16"/>
        <rFont val="Calibri"/>
        <family val="2"/>
        <charset val="204"/>
      </rPr>
      <t xml:space="preserve"> млн грн род.дім ,заходи на 6 тис.осіб</t>
    </r>
  </si>
  <si>
    <r>
      <t xml:space="preserve">додали 2024 рік і </t>
    </r>
    <r>
      <rPr>
        <b/>
        <sz val="16"/>
        <rFont val="Times New Roman"/>
        <family val="1"/>
        <charset val="204"/>
      </rPr>
      <t>750,0</t>
    </r>
    <r>
      <rPr>
        <sz val="16"/>
        <color rgb="FFFF0000"/>
        <rFont val="Times New Roman"/>
        <family val="1"/>
        <charset val="204"/>
      </rPr>
      <t xml:space="preserve"> тис грн на ремонт</t>
    </r>
  </si>
  <si>
    <t>п.1,1</t>
  </si>
  <si>
    <t>п.5,3</t>
  </si>
  <si>
    <t>п.6,2</t>
  </si>
  <si>
    <t>було</t>
  </si>
  <si>
    <t>стало</t>
  </si>
  <si>
    <t xml:space="preserve">плюс; </t>
  </si>
  <si>
    <t>Таблиця 1 до міської цільової програми "Діти.Сім'я.Столиця на 2022-2024 роки"</t>
  </si>
  <si>
    <t>Перелік завдань і заходів міської цільової програми "Діти.Сім'я.Столиця на 2022 - 2024 роки"</t>
  </si>
  <si>
    <t>????</t>
  </si>
  <si>
    <r>
      <t xml:space="preserve"> привели у відповідн. до бюджету м.Києва 2024 року,додали </t>
    </r>
    <r>
      <rPr>
        <b/>
        <sz val="16"/>
        <rFont val="Calibri"/>
        <family val="2"/>
        <charset val="204"/>
      </rPr>
      <t>1074,5</t>
    </r>
  </si>
  <si>
    <t xml:space="preserve">       2.4. Проведення інвентаризації та оцінки придатності для проживання житла ,яке належить на праві користування або власності, особам у яких закінчується термін перебування у сім'ях піклувальників, прийомних сім'ях, дитячому будинку сімейного типу, закладі для  дітей-сиріт та дітей, позбавлених батьківського піклування у 2025,2026,2027 роках.</t>
  </si>
  <si>
    <t xml:space="preserve">       2.5. Розроблення Порядку надання фінансової допомоги з міського бюджету на приведення у належний технічний та санітарний стан житла (житлових будинків,квартир,інших жилих приміщень), що належать на праві власності, користування дітям-сиротам, дітям, позбавленим батьківського піклування, а також особам з їх числа, та яке розташоване(знаходиться) в місті Києві</t>
  </si>
  <si>
    <t>1.1. Надання послуг дітям і сім’ям з дітьми  в закладах  і установах, які підпорядковуються Службі у справах дітей та сім'ї: 1) надання консультативних, інформаційних, пихологічних, юридичних послуг; 2) підтримка малозабезпечених, багатодітних, неповних, молодих  сімей, а також  сімей,  у яких  проживають діти-сироти,  та діти,  позбавлені батьківського піклування; 3) надання притулку, екстренного (кризового) втручання особам, які перебувають у складних  життєвих обставинах; 4) соціальна адаптація ВІЛ-інфікованих  осіб</t>
  </si>
  <si>
    <t>Служба у справах дітей та сім’ї  виконавчого органу Київської міської ради (Київської міської державної адміністрації), Міський центр дитини, Київський міський центр сім’ї «Родинний дім»,  Київський міський центр соціально-психологічної допомоги, Комунальна установа «Київський міський правобережний центр для ВІЛ-інфікованих дітей та молоді»,  Комунальна установа «Київський міський лівобережний  центр для ВІЛ-інфікованих дітей та молоді», Київський міський центр соціальної підтримки дітей та сімей</t>
  </si>
  <si>
    <t>1.3. Надання підтримки дітям, у яких батьки мають проблеми залежності, звільнились із місць позбавлення волі, займаються проституцією, перебувають у конфлікті з законом або мають ознаки протиправної поведінки</t>
  </si>
  <si>
    <t>1.7. Організація заходів серед дітей та підлітків «Даруємо радість дітям»</t>
  </si>
  <si>
    <t>1.9.  Забезпечення висвітлення в програмах телебачення, друкованих засобах масової інформації роботи служб у справах дітей та сім'ї щодо захисту прав та інтересів дітей, збереження інституту сім’ї, популяризації сімейних цінностей і розвиток сімейних та наближених  до сімейних форм виховання дітей-сиріт і дітей, позбавлених батьківського піклування</t>
  </si>
  <si>
    <t>3.1. Проведення соціально-інформаційних акцій до Всесвітнього дня боротьби з торгівлею людьми (30 липня) та до Європейського дня боротьби з торгівлею людьми  (18 жовтня) (відповідно до календарного плану реалізації  проєктів та проведення заходів)</t>
  </si>
  <si>
    <t>4.4. Забезпечення розробки та виготовлення соціальної рекламної продукції спрямованої на   розвиток і підтримку сім'ї, підготовки молоді до подружнього життя, усвідомленого  батьківства (відповідно до календарного плану реалізації  проєктів та проведення заходів)</t>
  </si>
  <si>
    <t>4.5. Відзначення одиноких батьків і матерів, які самі виховують дітей (відповідно до календарного плану реалізації  проєктів та проведення заходів)</t>
  </si>
  <si>
    <t xml:space="preserve"> Служба у справах дітей та сім’ї виконавчого органу Київської міської ради (Київської міської державної адміністрації), Департамент соціальної та ветеранської політики виконавчого органу Київської міської ради (Київської міської державної адміністрації), Київський міський центр соціальних служб      </t>
  </si>
  <si>
    <t>5.2.  Надання соціальних послуг та  соціальної підтримки сім'ям, які належать до вразливих груп населення, підготовка кандидатів в сімейні форми виховання та розвиток батьківського потенціалу  (відповідно до календарного плану реалізації  проєктів та проведення заходів)</t>
  </si>
  <si>
    <t xml:space="preserve"> Служба у справах дітей та сім’ї виконавчого органу Київської міської ради (Київської міської державної адміністрації), Департамент соціальної та ветеранської  політики виконавчого органу Київської міської ради (Київської міської державної адміністрації), Київський міський центр соціальних служб </t>
  </si>
  <si>
    <t xml:space="preserve">5.3. Надання комплексних соціальних послуг сім’ям/особам відповідно до їхніх потреб з метою подолання складних життєвих обставин (відповідно до календарного плану реалізації проєктів та проведення заходів) </t>
  </si>
  <si>
    <t>Служба у справах дітей та сім’ї  виконавчого органу Київської міської ради (Київської міської державної адміністрації),  Департамент соціальної та ветеранської політики виконавчого органу Київської міської ради (Київської міської державної адміністрації), Київський міський центр соціальних служб</t>
  </si>
  <si>
    <t>2.4. Створення нових дитячих будинків сімейного типу (у т.ч. реконструкція приміщень)</t>
  </si>
  <si>
    <t xml:space="preserve">      2.5. Створення малого групового будинку</t>
  </si>
  <si>
    <t xml:space="preserve">Служба у справах дітей та сім’ї виконавчого органу Київської міської ради (Київської міської державної адміністрації), Департамент соціальної та ветеранської політики виконавчого органу Київської міської ради (Київської міської державної адміністрації), Київський міський центр соціальних служб </t>
  </si>
  <si>
    <t>6.3. Ресурсне забезпечення  Київського міського центру соціальних служб</t>
  </si>
  <si>
    <t>п.2,5</t>
  </si>
  <si>
    <t>Київський міський голова</t>
  </si>
  <si>
    <t>Віталій КЛИЧКО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</si>
</sst>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0"/>
    <numFmt numFmtId="166" formatCode="#,##0.0;[Red]#,##0.0"/>
    <numFmt numFmtId="167" formatCode="_-* #,##0.0_-;\-* #,##0.0_-;_-* &quot;-&quot;??_-;_-@_-"/>
    <numFmt numFmtId="168" formatCode="0.00;[Red]0.00"/>
  </numFmts>
  <fonts count="25" x14ac:knownFonts="1">
    <font>
      <sz val="11"/>
      <color theme="1"/>
      <name val="Calibri"/>
      <family val="2"/>
      <charset val="204"/>
      <scheme val="minor"/>
    </font>
    <font>
      <sz val="12"/>
      <name val="Times New Roman"/>
      <family val="1"/>
      <charset val="204"/>
    </font>
    <font>
      <sz val="11"/>
      <name val="Calibri"/>
      <family val="2"/>
      <charset val="204"/>
    </font>
    <font>
      <b/>
      <sz val="14"/>
      <name val="Times New Roman"/>
      <family val="1"/>
      <charset val="204"/>
    </font>
    <font>
      <sz val="16"/>
      <name val="Calibri"/>
      <family val="2"/>
      <charset val="204"/>
    </font>
    <font>
      <sz val="11"/>
      <name val="Calibri"/>
      <family val="2"/>
      <charset val="204"/>
      <scheme val="minor"/>
    </font>
    <font>
      <sz val="14"/>
      <name val="Times New Roman"/>
      <family val="1"/>
      <charset val="204"/>
    </font>
    <font>
      <sz val="11"/>
      <color rgb="FFFF0000"/>
      <name val="Calibri"/>
      <family val="2"/>
      <charset val="204"/>
      <scheme val="minor"/>
    </font>
    <font>
      <sz val="11"/>
      <color rgb="FFFF0000"/>
      <name val="Calibri"/>
      <family val="2"/>
      <charset val="204"/>
    </font>
    <font>
      <sz val="16"/>
      <color rgb="FFFF0000"/>
      <name val="Times New Roman"/>
      <family val="1"/>
      <charset val="204"/>
    </font>
    <font>
      <sz val="14"/>
      <color rgb="FFFF0000"/>
      <name val="Calibri"/>
      <family val="2"/>
      <charset val="204"/>
    </font>
    <font>
      <b/>
      <sz val="16"/>
      <color rgb="FFFF0000"/>
      <name val="Calibri"/>
      <family val="2"/>
      <charset val="204"/>
    </font>
    <font>
      <b/>
      <sz val="11"/>
      <color rgb="FFFF0000"/>
      <name val="Calibri"/>
      <family val="2"/>
      <charset val="204"/>
    </font>
    <font>
      <sz val="14"/>
      <name val="Calibri"/>
      <family val="2"/>
      <charset val="204"/>
    </font>
    <font>
      <b/>
      <sz val="14"/>
      <name val="Calibri"/>
      <family val="2"/>
      <charset val="204"/>
    </font>
    <font>
      <sz val="14"/>
      <name val="Calibri"/>
      <family val="2"/>
      <charset val="204"/>
      <scheme val="minor"/>
    </font>
    <font>
      <b/>
      <sz val="11"/>
      <name val="Calibri"/>
      <family val="2"/>
      <charset val="204"/>
      <scheme val="minor"/>
    </font>
    <font>
      <b/>
      <sz val="12"/>
      <name val="Times New Roman"/>
      <family val="1"/>
      <charset val="204"/>
    </font>
    <font>
      <sz val="16"/>
      <color theme="1"/>
      <name val="Calibri"/>
      <family val="2"/>
      <charset val="204"/>
      <scheme val="minor"/>
    </font>
    <font>
      <sz val="16"/>
      <color rgb="FFFF0000"/>
      <name val="Calibri"/>
      <family val="2"/>
      <charset val="204"/>
    </font>
    <font>
      <b/>
      <sz val="16"/>
      <name val="Calibri"/>
      <family val="2"/>
      <charset val="204"/>
    </font>
    <font>
      <b/>
      <sz val="16"/>
      <name val="Times New Roman"/>
      <family val="1"/>
      <charset val="204"/>
    </font>
    <font>
      <sz val="14"/>
      <color rgb="FFFF0000"/>
      <name val="Times New Roman"/>
      <family val="1"/>
      <charset val="204"/>
    </font>
    <font>
      <sz val="16"/>
      <name val="Times New Roman"/>
      <family val="1"/>
      <charset val="204"/>
    </font>
    <font>
      <sz val="11"/>
      <color theme="1"/>
      <name val="Calibri"/>
      <family val="2"/>
      <charset val="204"/>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2">
    <xf numFmtId="0" fontId="0" fillId="0" borderId="0"/>
    <xf numFmtId="43" fontId="24" fillId="0" borderId="0" applyFont="0" applyFill="0" applyBorder="0" applyAlignment="0" applyProtection="0"/>
  </cellStyleXfs>
  <cellXfs count="299">
    <xf numFmtId="0" fontId="0" fillId="0" borderId="0" xfId="0"/>
    <xf numFmtId="0" fontId="2" fillId="3" borderId="0" xfId="0" applyFont="1" applyFill="1" applyAlignment="1">
      <alignment vertical="center"/>
    </xf>
    <xf numFmtId="0" fontId="8" fillId="2" borderId="0" xfId="0" applyFont="1" applyFill="1"/>
    <xf numFmtId="0" fontId="6" fillId="3" borderId="0" xfId="0" applyFont="1" applyFill="1"/>
    <xf numFmtId="0" fontId="1" fillId="3" borderId="0" xfId="0" applyFont="1" applyFill="1"/>
    <xf numFmtId="0" fontId="8" fillId="3" borderId="0" xfId="0" applyFont="1" applyFill="1" applyAlignment="1">
      <alignment vertical="center"/>
    </xf>
    <xf numFmtId="0" fontId="11" fillId="3" borderId="0" xfId="0" applyFont="1" applyFill="1" applyAlignment="1">
      <alignment vertical="center"/>
    </xf>
    <xf numFmtId="0" fontId="10" fillId="0" borderId="0" xfId="0" applyFont="1"/>
    <xf numFmtId="0" fontId="8" fillId="0" borderId="0" xfId="0" applyFont="1"/>
    <xf numFmtId="0" fontId="7" fillId="0" borderId="0" xfId="0" applyFont="1"/>
    <xf numFmtId="0" fontId="9" fillId="0" borderId="0" xfId="0" applyFont="1"/>
    <xf numFmtId="0" fontId="2" fillId="0" borderId="0" xfId="0" applyFont="1" applyFill="1" applyAlignment="1">
      <alignment horizontal="center" vertical="center"/>
    </xf>
    <xf numFmtId="0" fontId="2" fillId="0" borderId="0" xfId="0" applyFont="1" applyFill="1"/>
    <xf numFmtId="0" fontId="2" fillId="0" borderId="0" xfId="0" applyFont="1" applyFill="1" applyAlignment="1">
      <alignment vertical="center"/>
    </xf>
    <xf numFmtId="0" fontId="10" fillId="0" borderId="0" xfId="0" applyFont="1" applyBorder="1"/>
    <xf numFmtId="0" fontId="5" fillId="0" borderId="0" xfId="0" applyFont="1" applyFill="1" applyAlignment="1">
      <alignment horizontal="center" vertical="top"/>
    </xf>
    <xf numFmtId="0" fontId="2" fillId="0" borderId="0" xfId="0" applyFont="1"/>
    <xf numFmtId="0" fontId="8" fillId="0" borderId="0" xfId="0" applyFont="1" applyFill="1"/>
    <xf numFmtId="0" fontId="8" fillId="3" borderId="0" xfId="0" applyFont="1" applyFill="1"/>
    <xf numFmtId="0" fontId="12" fillId="3" borderId="0" xfId="0" applyFont="1" applyFill="1"/>
    <xf numFmtId="0" fontId="13" fillId="0" borderId="0" xfId="0" applyFont="1" applyBorder="1"/>
    <xf numFmtId="0" fontId="14" fillId="3" borderId="0" xfId="0" applyFont="1" applyFill="1" applyBorder="1"/>
    <xf numFmtId="0" fontId="13" fillId="3" borderId="0" xfId="0" applyFont="1" applyFill="1" applyBorder="1"/>
    <xf numFmtId="0" fontId="13" fillId="3" borderId="0" xfId="0" applyFont="1" applyFill="1"/>
    <xf numFmtId="0" fontId="3" fillId="0" borderId="1" xfId="0" applyFont="1" applyFill="1" applyBorder="1" applyAlignment="1">
      <alignment horizontal="center" vertical="top" wrapText="1"/>
    </xf>
    <xf numFmtId="0" fontId="6" fillId="3" borderId="1" xfId="0" applyFont="1" applyFill="1" applyBorder="1" applyAlignment="1">
      <alignment horizontal="left" vertical="top" wrapText="1"/>
    </xf>
    <xf numFmtId="164" fontId="6" fillId="3" borderId="1" xfId="0" applyNumberFormat="1" applyFont="1" applyFill="1" applyBorder="1" applyAlignment="1">
      <alignment horizontal="center" vertical="top" wrapText="1"/>
    </xf>
    <xf numFmtId="164" fontId="3" fillId="3" borderId="1" xfId="0" applyNumberFormat="1" applyFont="1" applyFill="1" applyBorder="1" applyAlignment="1">
      <alignment horizontal="center" vertical="top" wrapText="1"/>
    </xf>
    <xf numFmtId="165" fontId="6" fillId="3" borderId="1" xfId="0" applyNumberFormat="1" applyFont="1" applyFill="1" applyBorder="1" applyAlignment="1">
      <alignment horizontal="center" vertical="top" wrapText="1"/>
    </xf>
    <xf numFmtId="0" fontId="3" fillId="3" borderId="1" xfId="0" applyFont="1" applyFill="1" applyBorder="1" applyAlignment="1">
      <alignment vertical="top" wrapText="1"/>
    </xf>
    <xf numFmtId="0" fontId="6" fillId="3" borderId="9" xfId="0" applyFont="1" applyFill="1" applyBorder="1" applyAlignment="1">
      <alignment vertical="top" wrapText="1"/>
    </xf>
    <xf numFmtId="0" fontId="6"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165" fontId="6" fillId="3" borderId="1" xfId="0" applyNumberFormat="1" applyFont="1" applyFill="1" applyBorder="1" applyAlignment="1">
      <alignment vertical="center" wrapText="1"/>
    </xf>
    <xf numFmtId="0" fontId="6" fillId="3" borderId="10" xfId="0" applyFont="1" applyFill="1" applyBorder="1" applyAlignment="1">
      <alignment vertical="top" wrapText="1"/>
    </xf>
    <xf numFmtId="0" fontId="6" fillId="3" borderId="1" xfId="0" applyFont="1" applyFill="1" applyBorder="1" applyAlignment="1">
      <alignment vertical="center" wrapText="1"/>
    </xf>
    <xf numFmtId="0" fontId="6" fillId="3" borderId="1" xfId="0" applyFont="1" applyFill="1" applyBorder="1" applyAlignment="1">
      <alignment horizontal="center" vertical="top"/>
    </xf>
    <xf numFmtId="164" fontId="6" fillId="3" borderId="1" xfId="0" applyNumberFormat="1" applyFont="1" applyFill="1" applyBorder="1" applyAlignment="1">
      <alignment horizontal="center" vertical="top"/>
    </xf>
    <xf numFmtId="0" fontId="6" fillId="3" borderId="1" xfId="0" applyFont="1" applyFill="1" applyBorder="1" applyAlignment="1">
      <alignment horizontal="left" vertical="top"/>
    </xf>
    <xf numFmtId="165" fontId="3" fillId="0" borderId="1" xfId="0" applyNumberFormat="1" applyFont="1" applyFill="1" applyBorder="1" applyAlignment="1">
      <alignment horizontal="center" vertical="center" wrapText="1"/>
    </xf>
    <xf numFmtId="2" fontId="6" fillId="3" borderId="1" xfId="0" applyNumberFormat="1" applyFont="1" applyFill="1" applyBorder="1" applyAlignment="1">
      <alignment horizontal="center" vertical="top"/>
    </xf>
    <xf numFmtId="0" fontId="6" fillId="3" borderId="1" xfId="0" applyNumberFormat="1" applyFont="1" applyFill="1" applyBorder="1" applyAlignment="1">
      <alignment horizontal="center" vertical="top"/>
    </xf>
    <xf numFmtId="1" fontId="6" fillId="3" borderId="1" xfId="0" applyNumberFormat="1" applyFont="1" applyFill="1" applyBorder="1" applyAlignment="1">
      <alignment horizontal="center" vertical="top"/>
    </xf>
    <xf numFmtId="0" fontId="6" fillId="0" borderId="1" xfId="0" applyFont="1" applyFill="1" applyBorder="1" applyAlignment="1">
      <alignment horizontal="left" vertical="center" wrapText="1"/>
    </xf>
    <xf numFmtId="164" fontId="6" fillId="3" borderId="1" xfId="0" applyNumberFormat="1" applyFont="1" applyFill="1" applyBorder="1" applyAlignment="1">
      <alignment horizontal="center" vertical="center"/>
    </xf>
    <xf numFmtId="3" fontId="6" fillId="3"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164" fontId="6" fillId="0" borderId="1" xfId="0" applyNumberFormat="1" applyFont="1" applyFill="1" applyBorder="1" applyAlignment="1">
      <alignment horizontal="left" vertical="top" wrapText="1"/>
    </xf>
    <xf numFmtId="164" fontId="6" fillId="0" borderId="1" xfId="0" applyNumberFormat="1" applyFont="1" applyFill="1" applyBorder="1" applyAlignment="1">
      <alignment horizontal="center" vertical="top" wrapText="1"/>
    </xf>
    <xf numFmtId="164" fontId="6" fillId="0" borderId="1" xfId="0" applyNumberFormat="1" applyFont="1" applyFill="1" applyBorder="1" applyAlignment="1">
      <alignment horizontal="center" vertical="top"/>
    </xf>
    <xf numFmtId="164" fontId="6" fillId="3" borderId="15" xfId="0" applyNumberFormat="1" applyFont="1" applyFill="1" applyBorder="1" applyAlignment="1">
      <alignment horizontal="left" vertical="top" wrapText="1"/>
    </xf>
    <xf numFmtId="165" fontId="6" fillId="0" borderId="1" xfId="0" applyNumberFormat="1" applyFont="1" applyFill="1" applyBorder="1" applyAlignment="1">
      <alignment horizontal="center" vertical="center" wrapText="1"/>
    </xf>
    <xf numFmtId="0" fontId="6" fillId="3" borderId="11" xfId="0" applyFont="1" applyFill="1" applyBorder="1" applyAlignment="1">
      <alignment horizontal="center" vertical="top" wrapText="1"/>
    </xf>
    <xf numFmtId="0" fontId="15" fillId="3" borderId="12" xfId="0" applyFont="1" applyFill="1" applyBorder="1" applyAlignment="1">
      <alignment horizontal="center" vertical="top" wrapText="1"/>
    </xf>
    <xf numFmtId="0" fontId="13" fillId="3" borderId="7" xfId="0" applyFont="1" applyFill="1" applyBorder="1" applyAlignment="1">
      <alignment vertical="top" wrapText="1"/>
    </xf>
    <xf numFmtId="165" fontId="6" fillId="3" borderId="7" xfId="0" applyNumberFormat="1" applyFont="1" applyFill="1" applyBorder="1" applyAlignment="1">
      <alignment horizontal="center" vertical="top" wrapText="1"/>
    </xf>
    <xf numFmtId="0" fontId="6" fillId="3" borderId="7" xfId="0" applyFont="1" applyFill="1" applyBorder="1" applyAlignment="1">
      <alignment horizontal="center" vertical="center" wrapText="1"/>
    </xf>
    <xf numFmtId="0" fontId="3" fillId="3"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164" fontId="3" fillId="0" borderId="1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164" fontId="6" fillId="0" borderId="11" xfId="0" applyNumberFormat="1" applyFont="1" applyFill="1" applyBorder="1" applyAlignment="1">
      <alignment horizontal="center" vertical="center" wrapText="1"/>
    </xf>
    <xf numFmtId="165" fontId="6" fillId="0" borderId="5" xfId="0" applyNumberFormat="1" applyFont="1" applyFill="1" applyBorder="1" applyAlignment="1">
      <alignment vertical="top" wrapText="1"/>
    </xf>
    <xf numFmtId="165" fontId="6" fillId="0" borderId="10" xfId="0" applyNumberFormat="1" applyFont="1" applyFill="1" applyBorder="1" applyAlignment="1">
      <alignment vertical="top" wrapText="1"/>
    </xf>
    <xf numFmtId="4" fontId="6" fillId="3" borderId="1" xfId="0" applyNumberFormat="1" applyFont="1" applyFill="1" applyBorder="1" applyAlignment="1">
      <alignment horizontal="center" vertical="top"/>
    </xf>
    <xf numFmtId="0" fontId="15" fillId="0" borderId="0" xfId="0" applyFont="1" applyFill="1"/>
    <xf numFmtId="0" fontId="13" fillId="0" borderId="0" xfId="0" applyFont="1" applyFill="1" applyAlignment="1">
      <alignment horizontal="left" vertical="top"/>
    </xf>
    <xf numFmtId="0" fontId="15" fillId="0" borderId="0" xfId="0" applyFont="1" applyFill="1" applyAlignment="1">
      <alignment vertical="top"/>
    </xf>
    <xf numFmtId="0" fontId="15" fillId="0" borderId="0" xfId="0" applyFont="1" applyFill="1" applyAlignment="1">
      <alignment horizontal="center"/>
    </xf>
    <xf numFmtId="165" fontId="13" fillId="0" borderId="0" xfId="0" applyNumberFormat="1" applyFont="1" applyFill="1" applyAlignment="1">
      <alignment horizontal="center" vertical="center"/>
    </xf>
    <xf numFmtId="0" fontId="15" fillId="0" borderId="0" xfId="0" applyFont="1" applyFill="1" applyAlignment="1">
      <alignment horizontal="left" vertical="top"/>
    </xf>
    <xf numFmtId="0" fontId="15" fillId="0" borderId="0" xfId="0" applyFont="1" applyFill="1" applyAlignment="1">
      <alignment horizontal="center" vertical="top"/>
    </xf>
    <xf numFmtId="0" fontId="6" fillId="0" borderId="0" xfId="0" applyFont="1" applyFill="1"/>
    <xf numFmtId="0" fontId="6" fillId="0" borderId="0" xfId="0" applyFont="1" applyFill="1" applyAlignment="1">
      <alignment horizontal="center"/>
    </xf>
    <xf numFmtId="0" fontId="6" fillId="0" borderId="0" xfId="0" applyFont="1" applyFill="1" applyAlignment="1">
      <alignment horizontal="center" vertical="top"/>
    </xf>
    <xf numFmtId="164" fontId="15" fillId="0" borderId="0" xfId="0" applyNumberFormat="1" applyFont="1" applyFill="1" applyAlignment="1">
      <alignment horizontal="left" vertical="top"/>
    </xf>
    <xf numFmtId="0" fontId="6" fillId="3" borderId="7" xfId="0" applyFont="1" applyFill="1" applyBorder="1" applyAlignment="1">
      <alignment horizontal="left" vertical="center" wrapText="1"/>
    </xf>
    <xf numFmtId="0" fontId="6" fillId="3" borderId="1" xfId="0" applyFont="1" applyFill="1" applyBorder="1" applyAlignment="1">
      <alignment horizontal="center" vertical="center"/>
    </xf>
    <xf numFmtId="164" fontId="3"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164" fontId="3" fillId="3" borderId="1" xfId="0" applyNumberFormat="1" applyFont="1" applyFill="1" applyBorder="1" applyAlignment="1">
      <alignment horizontal="center" vertical="center" wrapText="1"/>
    </xf>
    <xf numFmtId="0" fontId="17" fillId="0" borderId="0" xfId="0" applyFont="1" applyFill="1"/>
    <xf numFmtId="0" fontId="3" fillId="0" borderId="0" xfId="0" applyFont="1" applyFill="1" applyBorder="1" applyAlignment="1">
      <alignment horizontal="left" vertical="center" wrapText="1"/>
    </xf>
    <xf numFmtId="2" fontId="4" fillId="0" borderId="0" xfId="0" applyNumberFormat="1" applyFont="1"/>
    <xf numFmtId="0" fontId="0" fillId="0" borderId="0" xfId="0" applyFill="1"/>
    <xf numFmtId="0" fontId="6" fillId="0" borderId="1" xfId="0" applyFont="1" applyFill="1" applyBorder="1" applyAlignment="1">
      <alignment horizontal="left" vertical="top" wrapText="1"/>
    </xf>
    <xf numFmtId="0" fontId="6" fillId="0" borderId="1" xfId="0" applyFont="1" applyFill="1" applyBorder="1" applyAlignment="1">
      <alignment horizontal="center" vertical="top" wrapText="1"/>
    </xf>
    <xf numFmtId="165" fontId="6" fillId="0" borderId="1" xfId="0" applyNumberFormat="1" applyFont="1" applyFill="1" applyBorder="1" applyAlignment="1">
      <alignment horizontal="center" vertical="top" wrapText="1"/>
    </xf>
    <xf numFmtId="0" fontId="5" fillId="0" borderId="0" xfId="0" applyFont="1" applyFill="1"/>
    <xf numFmtId="0" fontId="15" fillId="3" borderId="0" xfId="0" applyFont="1" applyFill="1"/>
    <xf numFmtId="166" fontId="6" fillId="3" borderId="1" xfId="0" applyNumberFormat="1" applyFont="1" applyFill="1" applyBorder="1" applyAlignment="1">
      <alignment horizontal="center" vertical="top" wrapText="1"/>
    </xf>
    <xf numFmtId="0" fontId="6" fillId="3" borderId="9" xfId="0" applyFont="1" applyFill="1" applyBorder="1" applyAlignment="1">
      <alignment horizontal="center" vertical="top" wrapText="1"/>
    </xf>
    <xf numFmtId="0" fontId="3" fillId="3" borderId="1" xfId="0" applyFont="1" applyFill="1" applyBorder="1" applyAlignment="1">
      <alignment horizontal="left" vertical="center" wrapText="1"/>
    </xf>
    <xf numFmtId="165" fontId="3" fillId="3" borderId="1" xfId="0" applyNumberFormat="1" applyFont="1" applyFill="1" applyBorder="1" applyAlignment="1">
      <alignment horizontal="center" vertical="center" wrapText="1"/>
    </xf>
    <xf numFmtId="0" fontId="6" fillId="3" borderId="7" xfId="0" applyFont="1" applyFill="1" applyBorder="1" applyAlignment="1">
      <alignment horizontal="center" vertical="top" wrapText="1"/>
    </xf>
    <xf numFmtId="0" fontId="3" fillId="3"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3" borderId="1" xfId="0" applyFont="1" applyFill="1" applyBorder="1" applyAlignment="1">
      <alignment horizontal="center" vertical="top"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6" fillId="3" borderId="1" xfId="0" applyFont="1" applyFill="1" applyBorder="1" applyAlignment="1">
      <alignment horizontal="center" vertical="top" wrapText="1"/>
    </xf>
    <xf numFmtId="165" fontId="6" fillId="3" borderId="1" xfId="0" applyNumberFormat="1" applyFont="1" applyFill="1" applyBorder="1" applyAlignment="1">
      <alignment horizontal="center" vertical="center" wrapText="1"/>
    </xf>
    <xf numFmtId="165" fontId="6" fillId="3" borderId="5" xfId="0" applyNumberFormat="1" applyFont="1" applyFill="1" applyBorder="1" applyAlignment="1">
      <alignment horizontal="center" vertical="center" wrapText="1"/>
    </xf>
    <xf numFmtId="165" fontId="6" fillId="3" borderId="9" xfId="0" applyNumberFormat="1" applyFont="1" applyFill="1" applyBorder="1" applyAlignment="1">
      <alignment horizontal="center" vertical="center" wrapText="1"/>
    </xf>
    <xf numFmtId="165" fontId="6" fillId="3" borderId="10" xfId="0" applyNumberFormat="1" applyFont="1" applyFill="1" applyBorder="1" applyAlignment="1">
      <alignment horizontal="center" vertical="center" wrapText="1"/>
    </xf>
    <xf numFmtId="0" fontId="3" fillId="3" borderId="15" xfId="0" applyFont="1" applyFill="1" applyBorder="1" applyAlignment="1">
      <alignment horizontal="left" wrapText="1"/>
    </xf>
    <xf numFmtId="0" fontId="3" fillId="3" borderId="7" xfId="0" applyFont="1" applyFill="1" applyBorder="1" applyAlignment="1">
      <alignment horizontal="left" wrapText="1"/>
    </xf>
    <xf numFmtId="0" fontId="3" fillId="3" borderId="8" xfId="0" applyFont="1" applyFill="1" applyBorder="1" applyAlignment="1">
      <alignment horizontal="left" wrapText="1"/>
    </xf>
    <xf numFmtId="0" fontId="3" fillId="3" borderId="1" xfId="0" applyFont="1" applyFill="1" applyBorder="1" applyAlignment="1">
      <alignment horizontal="left" vertical="top" wrapText="1"/>
    </xf>
    <xf numFmtId="164" fontId="3" fillId="3" borderId="11" xfId="0" applyNumberFormat="1" applyFont="1" applyFill="1" applyBorder="1" applyAlignment="1">
      <alignment horizontal="center" vertical="center" wrapText="1"/>
    </xf>
    <xf numFmtId="164" fontId="6" fillId="3" borderId="1" xfId="0" applyNumberFormat="1" applyFont="1" applyFill="1" applyBorder="1" applyAlignment="1">
      <alignment horizontal="center" vertical="center" wrapText="1"/>
    </xf>
    <xf numFmtId="0" fontId="6" fillId="3" borderId="10" xfId="0" applyFont="1" applyFill="1" applyBorder="1" applyAlignment="1">
      <alignment horizontal="left" vertical="center" wrapText="1"/>
    </xf>
    <xf numFmtId="164" fontId="6" fillId="3" borderId="11" xfId="0" applyNumberFormat="1" applyFont="1" applyFill="1" applyBorder="1" applyAlignment="1">
      <alignment horizontal="center" vertical="center" wrapText="1"/>
    </xf>
    <xf numFmtId="165" fontId="6" fillId="3" borderId="1" xfId="0" applyNumberFormat="1" applyFont="1" applyFill="1" applyBorder="1" applyAlignment="1">
      <alignment horizontal="center" vertical="center"/>
    </xf>
    <xf numFmtId="3" fontId="6" fillId="0" borderId="1" xfId="0" applyNumberFormat="1" applyFont="1" applyFill="1" applyBorder="1" applyAlignment="1">
      <alignment horizontal="center" vertical="center" wrapText="1"/>
    </xf>
    <xf numFmtId="0" fontId="19" fillId="3" borderId="0" xfId="0" applyFont="1" applyFill="1"/>
    <xf numFmtId="0" fontId="4" fillId="3" borderId="0" xfId="0" applyFont="1" applyFill="1"/>
    <xf numFmtId="0" fontId="11" fillId="3" borderId="0" xfId="0" applyFont="1" applyFill="1"/>
    <xf numFmtId="0" fontId="3"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6" fillId="0" borderId="0" xfId="0" applyFont="1" applyFill="1" applyBorder="1" applyAlignment="1">
      <alignment horizontal="left" vertical="top" wrapText="1"/>
    </xf>
    <xf numFmtId="0" fontId="6" fillId="0" borderId="0" xfId="0" applyFont="1" applyFill="1" applyBorder="1" applyAlignment="1">
      <alignment horizontal="center" vertical="center" wrapText="1"/>
    </xf>
    <xf numFmtId="4" fontId="6" fillId="0" borderId="12" xfId="0" applyNumberFormat="1" applyFont="1" applyFill="1" applyBorder="1"/>
    <xf numFmtId="165" fontId="6" fillId="0" borderId="12" xfId="0" applyNumberFormat="1" applyFont="1" applyFill="1" applyBorder="1" applyAlignment="1">
      <alignment horizontal="center" vertical="center"/>
    </xf>
    <xf numFmtId="0" fontId="15" fillId="0" borderId="12" xfId="0" applyFont="1" applyFill="1" applyBorder="1"/>
    <xf numFmtId="165" fontId="13" fillId="0" borderId="12" xfId="0" applyNumberFormat="1" applyFont="1" applyFill="1" applyBorder="1" applyAlignment="1">
      <alignment horizontal="center" vertical="center"/>
    </xf>
    <xf numFmtId="0" fontId="6" fillId="3" borderId="9" xfId="0" applyFont="1" applyFill="1" applyBorder="1" applyAlignment="1">
      <alignment horizontal="center" vertical="top" wrapText="1"/>
    </xf>
    <xf numFmtId="0" fontId="8" fillId="3" borderId="0" xfId="0" applyFont="1" applyFill="1" applyBorder="1" applyAlignment="1">
      <alignment vertical="center"/>
    </xf>
    <xf numFmtId="165" fontId="6" fillId="3" borderId="6" xfId="0" applyNumberFormat="1" applyFont="1" applyFill="1" applyBorder="1" applyAlignment="1">
      <alignment horizontal="center" vertical="top"/>
    </xf>
    <xf numFmtId="4" fontId="9" fillId="3" borderId="0" xfId="0" applyNumberFormat="1" applyFont="1" applyFill="1" applyBorder="1" applyAlignment="1">
      <alignment horizontal="center" vertical="center"/>
    </xf>
    <xf numFmtId="4" fontId="9" fillId="3" borderId="0" xfId="0" applyNumberFormat="1" applyFont="1" applyFill="1" applyBorder="1" applyAlignment="1">
      <alignment horizontal="center" vertical="top"/>
    </xf>
    <xf numFmtId="165" fontId="22" fillId="3" borderId="0" xfId="0" applyNumberFormat="1" applyFont="1" applyFill="1" applyBorder="1" applyAlignment="1">
      <alignment horizontal="center" vertical="top"/>
    </xf>
    <xf numFmtId="3" fontId="23" fillId="3" borderId="0" xfId="0" applyNumberFormat="1" applyFont="1" applyFill="1" applyBorder="1" applyAlignment="1">
      <alignment horizontal="center" vertical="top"/>
    </xf>
    <xf numFmtId="3" fontId="22" fillId="3" borderId="0" xfId="0" applyNumberFormat="1" applyFont="1" applyFill="1" applyBorder="1" applyAlignment="1">
      <alignment horizontal="center" vertical="top"/>
    </xf>
    <xf numFmtId="0" fontId="6" fillId="3" borderId="9" xfId="0" applyFont="1" applyFill="1" applyBorder="1" applyAlignment="1">
      <alignment horizontal="center" vertical="top" wrapText="1"/>
    </xf>
    <xf numFmtId="165" fontId="6" fillId="3" borderId="1" xfId="0" applyNumberFormat="1" applyFont="1" applyFill="1" applyBorder="1" applyAlignment="1">
      <alignment horizontal="center" vertical="center" wrapText="1"/>
    </xf>
    <xf numFmtId="165" fontId="6" fillId="3" borderId="10" xfId="0" applyNumberFormat="1" applyFont="1" applyFill="1" applyBorder="1" applyAlignment="1">
      <alignment horizontal="center" vertical="top" wrapText="1"/>
    </xf>
    <xf numFmtId="164" fontId="6" fillId="3" borderId="1" xfId="0" applyNumberFormat="1" applyFont="1" applyFill="1" applyBorder="1" applyAlignment="1">
      <alignment horizontal="center" vertical="center" wrapText="1"/>
    </xf>
    <xf numFmtId="0" fontId="3" fillId="3" borderId="2"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12" xfId="0" applyFont="1" applyFill="1" applyBorder="1" applyAlignment="1">
      <alignment horizontal="left" vertical="top" wrapText="1"/>
    </xf>
    <xf numFmtId="164" fontId="3" fillId="0" borderId="5" xfId="0" applyNumberFormat="1" applyFont="1" applyFill="1" applyBorder="1" applyAlignment="1">
      <alignment horizontal="center" vertical="top"/>
    </xf>
    <xf numFmtId="0" fontId="3" fillId="3" borderId="10" xfId="0" applyFont="1" applyFill="1" applyBorder="1" applyAlignment="1">
      <alignment horizontal="center" vertical="top"/>
    </xf>
    <xf numFmtId="0" fontId="3" fillId="3" borderId="0" xfId="0" applyFont="1" applyFill="1" applyBorder="1" applyAlignment="1">
      <alignment horizontal="center" vertical="top"/>
    </xf>
    <xf numFmtId="164" fontId="3" fillId="3" borderId="0" xfId="0" applyNumberFormat="1" applyFont="1" applyFill="1" applyBorder="1" applyAlignment="1">
      <alignment horizontal="center" vertical="top"/>
    </xf>
    <xf numFmtId="164" fontId="3" fillId="0" borderId="0" xfId="0" applyNumberFormat="1" applyFont="1" applyFill="1" applyBorder="1" applyAlignment="1">
      <alignment horizontal="center" vertical="top"/>
    </xf>
    <xf numFmtId="164" fontId="3" fillId="0" borderId="2" xfId="0" applyNumberFormat="1" applyFont="1" applyFill="1" applyBorder="1" applyAlignment="1">
      <alignment horizontal="center" vertical="top"/>
    </xf>
    <xf numFmtId="0" fontId="3" fillId="3" borderId="12" xfId="0" applyFont="1" applyFill="1" applyBorder="1" applyAlignment="1">
      <alignment horizontal="center" vertical="top"/>
    </xf>
    <xf numFmtId="0" fontId="3" fillId="3" borderId="0"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9" xfId="0" applyFont="1" applyFill="1" applyBorder="1" applyAlignment="1">
      <alignment horizontal="center" vertical="top"/>
    </xf>
    <xf numFmtId="164" fontId="3" fillId="3" borderId="9" xfId="0" applyNumberFormat="1" applyFont="1" applyFill="1" applyBorder="1" applyAlignment="1">
      <alignment horizontal="center" vertical="top"/>
    </xf>
    <xf numFmtId="165" fontId="6" fillId="3" borderId="0" xfId="0" applyNumberFormat="1" applyFont="1" applyFill="1" applyBorder="1" applyAlignment="1">
      <alignment horizontal="center" vertical="top"/>
    </xf>
    <xf numFmtId="0" fontId="6" fillId="3" borderId="11" xfId="0" applyFont="1" applyFill="1" applyBorder="1" applyAlignment="1">
      <alignment horizontal="left" vertical="top" wrapText="1"/>
    </xf>
    <xf numFmtId="0" fontId="6" fillId="3" borderId="12" xfId="0" applyFont="1" applyFill="1" applyBorder="1" applyAlignment="1">
      <alignment horizontal="center" vertical="top"/>
    </xf>
    <xf numFmtId="0" fontId="6" fillId="3" borderId="13" xfId="0" applyFont="1" applyFill="1" applyBorder="1" applyAlignment="1">
      <alignment horizontal="center" vertical="top"/>
    </xf>
    <xf numFmtId="164" fontId="6" fillId="3" borderId="1" xfId="0" applyNumberFormat="1" applyFont="1" applyFill="1" applyBorder="1" applyAlignment="1">
      <alignment horizontal="center" vertical="center" wrapText="1"/>
    </xf>
    <xf numFmtId="0" fontId="6" fillId="0" borderId="0" xfId="0" applyFont="1" applyFill="1" applyAlignment="1">
      <alignment horizontal="left"/>
    </xf>
    <xf numFmtId="0" fontId="6" fillId="0" borderId="0" xfId="0" applyFont="1" applyFill="1" applyAlignment="1"/>
    <xf numFmtId="4" fontId="6" fillId="0" borderId="0" xfId="0" applyNumberFormat="1" applyFont="1" applyFill="1" applyAlignment="1"/>
    <xf numFmtId="165" fontId="6" fillId="0" borderId="0" xfId="0" applyNumberFormat="1" applyFont="1" applyFill="1" applyAlignment="1">
      <alignment horizontal="center"/>
    </xf>
    <xf numFmtId="0" fontId="6" fillId="3" borderId="1" xfId="0" applyFont="1" applyFill="1" applyBorder="1" applyAlignment="1">
      <alignment horizontal="center" vertical="top" wrapText="1"/>
    </xf>
    <xf numFmtId="165" fontId="6" fillId="3" borderId="1" xfId="0" applyNumberFormat="1" applyFont="1" applyFill="1" applyBorder="1" applyAlignment="1">
      <alignment horizontal="center" vertical="center" wrapText="1"/>
    </xf>
    <xf numFmtId="0" fontId="6" fillId="3" borderId="9" xfId="0" applyFont="1" applyFill="1" applyBorder="1" applyAlignment="1">
      <alignment horizontal="center" vertical="center" wrapText="1"/>
    </xf>
    <xf numFmtId="164" fontId="6" fillId="3" borderId="1" xfId="0" applyNumberFormat="1" applyFont="1" applyFill="1" applyBorder="1" applyAlignment="1">
      <alignment horizontal="center" vertical="center" wrapText="1"/>
    </xf>
    <xf numFmtId="0" fontId="15" fillId="0" borderId="0" xfId="0" applyFont="1" applyFill="1" applyAlignment="1">
      <alignment horizontal="right" vertical="top"/>
    </xf>
    <xf numFmtId="167" fontId="15" fillId="0" borderId="0" xfId="1" applyNumberFormat="1" applyFont="1" applyFill="1" applyAlignment="1">
      <alignment horizontal="center" vertical="top"/>
    </xf>
    <xf numFmtId="0" fontId="6" fillId="3" borderId="8" xfId="0" applyFont="1" applyFill="1" applyBorder="1" applyAlignment="1">
      <alignment horizontal="left" vertical="center" wrapText="1"/>
    </xf>
    <xf numFmtId="3" fontId="6" fillId="0" borderId="1" xfId="0" applyNumberFormat="1" applyFont="1" applyFill="1" applyBorder="1" applyAlignment="1">
      <alignment horizontal="center" vertical="top" wrapText="1"/>
    </xf>
    <xf numFmtId="168" fontId="15" fillId="0" borderId="0" xfId="0" applyNumberFormat="1" applyFont="1" applyFill="1" applyAlignment="1">
      <alignment horizontal="center" vertical="top" wrapText="1"/>
    </xf>
    <xf numFmtId="0" fontId="0" fillId="0" borderId="0" xfId="0" applyAlignment="1">
      <alignment horizontal="center" vertical="top" wrapText="1"/>
    </xf>
    <xf numFmtId="0" fontId="15" fillId="0" borderId="0" xfId="0" applyFont="1" applyFill="1" applyAlignment="1">
      <alignment horizontal="center" vertical="center"/>
    </xf>
    <xf numFmtId="0" fontId="6" fillId="3" borderId="15" xfId="0" applyFont="1" applyFill="1" applyBorder="1" applyAlignment="1">
      <alignment horizontal="center" vertical="top" wrapText="1"/>
    </xf>
    <xf numFmtId="0" fontId="6" fillId="3" borderId="7" xfId="0" applyFont="1" applyFill="1" applyBorder="1" applyAlignment="1">
      <alignment horizontal="center" vertical="top" wrapText="1"/>
    </xf>
    <xf numFmtId="0" fontId="6" fillId="3" borderId="8" xfId="0" applyFont="1" applyFill="1" applyBorder="1" applyAlignment="1">
      <alignment horizontal="center" vertical="top" wrapText="1"/>
    </xf>
    <xf numFmtId="0" fontId="3" fillId="3" borderId="4"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14" xfId="0" applyFont="1" applyFill="1" applyBorder="1" applyAlignment="1">
      <alignment horizontal="left" vertical="top" wrapText="1"/>
    </xf>
    <xf numFmtId="0" fontId="3" fillId="3" borderId="11" xfId="0" applyFont="1" applyFill="1" applyBorder="1" applyAlignment="1">
      <alignment horizontal="left" vertical="top" wrapText="1"/>
    </xf>
    <xf numFmtId="0" fontId="3" fillId="3" borderId="12" xfId="0" applyFont="1" applyFill="1" applyBorder="1" applyAlignment="1">
      <alignment horizontal="left" vertical="top" wrapText="1"/>
    </xf>
    <xf numFmtId="0" fontId="3" fillId="3" borderId="13" xfId="0" applyFont="1" applyFill="1" applyBorder="1" applyAlignment="1">
      <alignment horizontal="left" vertical="top" wrapText="1"/>
    </xf>
    <xf numFmtId="165" fontId="3" fillId="3" borderId="1" xfId="0" applyNumberFormat="1" applyFont="1" applyFill="1" applyBorder="1" applyAlignment="1">
      <alignment horizontal="center" vertical="center" wrapText="1"/>
    </xf>
    <xf numFmtId="0" fontId="6" fillId="3" borderId="5" xfId="0" applyFont="1" applyFill="1" applyBorder="1" applyAlignment="1">
      <alignment horizontal="center" vertical="top" wrapText="1"/>
    </xf>
    <xf numFmtId="0" fontId="6" fillId="3" borderId="9" xfId="0" applyFont="1" applyFill="1" applyBorder="1" applyAlignment="1">
      <alignment horizontal="center" vertical="top" wrapText="1"/>
    </xf>
    <xf numFmtId="0" fontId="6" fillId="3" borderId="10" xfId="0" applyFont="1" applyFill="1" applyBorder="1" applyAlignment="1">
      <alignment horizontal="center" vertical="top" wrapText="1"/>
    </xf>
    <xf numFmtId="0" fontId="6" fillId="3" borderId="5" xfId="0" applyFont="1" applyFill="1" applyBorder="1" applyAlignment="1">
      <alignment horizontal="left" vertical="top" wrapText="1"/>
    </xf>
    <xf numFmtId="0" fontId="6" fillId="3" borderId="10" xfId="0" applyFont="1" applyFill="1" applyBorder="1" applyAlignment="1">
      <alignment horizontal="left" vertical="top" wrapText="1"/>
    </xf>
    <xf numFmtId="165" fontId="6" fillId="3" borderId="5" xfId="0" applyNumberFormat="1" applyFont="1" applyFill="1" applyBorder="1" applyAlignment="1">
      <alignment horizontal="center" vertical="top"/>
    </xf>
    <xf numFmtId="165" fontId="6" fillId="3" borderId="10" xfId="0" applyNumberFormat="1" applyFont="1" applyFill="1" applyBorder="1" applyAlignment="1">
      <alignment horizontal="center" vertical="top"/>
    </xf>
    <xf numFmtId="0" fontId="3" fillId="3" borderId="15"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4" fontId="6" fillId="3" borderId="5" xfId="0" applyNumberFormat="1" applyFont="1" applyFill="1" applyBorder="1" applyAlignment="1">
      <alignment horizontal="center" vertical="top"/>
    </xf>
    <xf numFmtId="4" fontId="6" fillId="3" borderId="10" xfId="0" applyNumberFormat="1" applyFont="1" applyFill="1" applyBorder="1" applyAlignment="1">
      <alignment horizontal="center" vertical="top"/>
    </xf>
    <xf numFmtId="164" fontId="6" fillId="3" borderId="5" xfId="0" applyNumberFormat="1" applyFont="1" applyFill="1" applyBorder="1" applyAlignment="1">
      <alignment horizontal="center" vertical="top" wrapText="1"/>
    </xf>
    <xf numFmtId="164" fontId="6" fillId="3" borderId="10" xfId="0" applyNumberFormat="1" applyFont="1" applyFill="1" applyBorder="1" applyAlignment="1">
      <alignment horizontal="center" vertical="top" wrapText="1"/>
    </xf>
    <xf numFmtId="165" fontId="6" fillId="3" borderId="5" xfId="0" applyNumberFormat="1" applyFont="1" applyFill="1" applyBorder="1" applyAlignment="1">
      <alignment horizontal="center" vertical="top" wrapText="1"/>
    </xf>
    <xf numFmtId="165" fontId="6" fillId="3" borderId="9" xfId="0" applyNumberFormat="1" applyFont="1" applyFill="1" applyBorder="1" applyAlignment="1">
      <alignment horizontal="center" vertical="top" wrapText="1"/>
    </xf>
    <xf numFmtId="165" fontId="6" fillId="3" borderId="10" xfId="0" applyNumberFormat="1" applyFont="1" applyFill="1" applyBorder="1" applyAlignment="1">
      <alignment horizontal="center" vertical="top" wrapText="1"/>
    </xf>
    <xf numFmtId="165" fontId="6" fillId="3" borderId="5" xfId="0" applyNumberFormat="1" applyFont="1" applyFill="1" applyBorder="1" applyAlignment="1">
      <alignment horizontal="center" vertical="center" wrapText="1"/>
    </xf>
    <xf numFmtId="165" fontId="6" fillId="3" borderId="10" xfId="0" applyNumberFormat="1" applyFont="1" applyFill="1" applyBorder="1" applyAlignment="1">
      <alignment horizontal="center" vertical="center" wrapText="1"/>
    </xf>
    <xf numFmtId="2" fontId="6" fillId="3" borderId="5" xfId="0" applyNumberFormat="1" applyFont="1" applyFill="1" applyBorder="1" applyAlignment="1">
      <alignment horizontal="center" vertical="center" wrapText="1"/>
    </xf>
    <xf numFmtId="2" fontId="6" fillId="3" borderId="10" xfId="0"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6" fillId="3" borderId="4" xfId="0" applyFont="1" applyFill="1" applyBorder="1" applyAlignment="1">
      <alignment horizontal="left" vertical="center" wrapText="1"/>
    </xf>
    <xf numFmtId="0" fontId="6" fillId="3" borderId="11" xfId="0" applyFont="1" applyFill="1" applyBorder="1" applyAlignment="1">
      <alignment horizontal="left" vertical="center" wrapText="1"/>
    </xf>
    <xf numFmtId="164" fontId="6" fillId="3" borderId="5" xfId="0" applyNumberFormat="1" applyFont="1" applyFill="1" applyBorder="1" applyAlignment="1">
      <alignment horizontal="center" vertical="center" wrapText="1"/>
    </xf>
    <xf numFmtId="164" fontId="6" fillId="3" borderId="10" xfId="0" applyNumberFormat="1" applyFont="1" applyFill="1" applyBorder="1" applyAlignment="1">
      <alignment horizontal="center" vertical="center" wrapText="1"/>
    </xf>
    <xf numFmtId="164" fontId="6" fillId="3" borderId="4" xfId="0" applyNumberFormat="1" applyFont="1" applyFill="1" applyBorder="1" applyAlignment="1">
      <alignment horizontal="center" vertical="center" wrapText="1"/>
    </xf>
    <xf numFmtId="164" fontId="6" fillId="3" borderId="11" xfId="0" applyNumberFormat="1" applyFont="1" applyFill="1" applyBorder="1" applyAlignment="1">
      <alignment horizontal="center" vertical="center" wrapText="1"/>
    </xf>
    <xf numFmtId="164" fontId="6" fillId="3" borderId="1" xfId="0" applyNumberFormat="1" applyFont="1" applyFill="1" applyBorder="1" applyAlignment="1">
      <alignment horizontal="center" vertical="center" wrapText="1"/>
    </xf>
    <xf numFmtId="0" fontId="3" fillId="3" borderId="1"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15" fillId="3" borderId="9" xfId="0" applyFont="1" applyFill="1" applyBorder="1" applyAlignment="1">
      <alignment horizontal="center" vertical="top" wrapText="1"/>
    </xf>
    <xf numFmtId="0" fontId="0" fillId="0" borderId="10" xfId="0" applyBorder="1" applyAlignment="1">
      <alignment horizontal="center" vertical="top" wrapText="1"/>
    </xf>
    <xf numFmtId="0" fontId="6" fillId="3" borderId="2" xfId="0" applyFont="1" applyFill="1" applyBorder="1" applyAlignment="1">
      <alignment horizontal="center" vertical="top" wrapText="1"/>
    </xf>
    <xf numFmtId="0" fontId="6" fillId="3" borderId="0" xfId="0" applyFont="1" applyFill="1" applyBorder="1" applyAlignment="1">
      <alignment horizontal="center" vertical="top" wrapText="1"/>
    </xf>
    <xf numFmtId="0" fontId="0" fillId="0" borderId="12" xfId="0" applyBorder="1" applyAlignment="1">
      <alignment horizontal="center" vertical="top" wrapText="1"/>
    </xf>
    <xf numFmtId="0" fontId="13" fillId="3" borderId="9" xfId="0" applyFont="1" applyFill="1" applyBorder="1" applyAlignment="1">
      <alignment vertical="top" wrapText="1"/>
    </xf>
    <xf numFmtId="0" fontId="0" fillId="0" borderId="10" xfId="0" applyBorder="1" applyAlignment="1">
      <alignment vertical="top" wrapText="1"/>
    </xf>
    <xf numFmtId="0" fontId="3" fillId="3" borderId="15" xfId="0" applyFont="1" applyFill="1" applyBorder="1" applyAlignment="1">
      <alignment horizontal="left" wrapText="1"/>
    </xf>
    <xf numFmtId="0" fontId="3" fillId="3" borderId="7" xfId="0" applyFont="1" applyFill="1" applyBorder="1" applyAlignment="1">
      <alignment horizontal="left" wrapText="1"/>
    </xf>
    <xf numFmtId="0" fontId="3" fillId="3" borderId="8" xfId="0" applyFont="1" applyFill="1" applyBorder="1" applyAlignment="1">
      <alignment horizontal="left" wrapText="1"/>
    </xf>
    <xf numFmtId="0" fontId="3" fillId="0" borderId="1" xfId="0" applyFont="1" applyFill="1" applyBorder="1" applyAlignment="1">
      <alignment horizontal="left" vertical="center" wrapText="1"/>
    </xf>
    <xf numFmtId="165" fontId="6" fillId="3" borderId="9" xfId="0" applyNumberFormat="1" applyFont="1" applyFill="1" applyBorder="1" applyAlignment="1">
      <alignment horizontal="center" vertical="center" wrapText="1"/>
    </xf>
    <xf numFmtId="0" fontId="0" fillId="0" borderId="10" xfId="0" applyFont="1" applyBorder="1" applyAlignment="1">
      <alignment horizontal="center" vertical="top" wrapText="1"/>
    </xf>
    <xf numFmtId="0" fontId="6" fillId="3" borderId="4" xfId="0" applyFont="1" applyFill="1" applyBorder="1" applyAlignment="1">
      <alignment horizontal="center" vertical="top" wrapText="1"/>
    </xf>
    <xf numFmtId="0" fontId="6" fillId="3" borderId="6" xfId="0" applyFont="1" applyFill="1" applyBorder="1" applyAlignment="1">
      <alignment horizontal="center" vertical="top" wrapText="1"/>
    </xf>
    <xf numFmtId="0" fontId="0" fillId="0" borderId="11" xfId="0" applyBorder="1" applyAlignment="1">
      <alignment horizontal="center" vertical="top" wrapText="1"/>
    </xf>
    <xf numFmtId="0" fontId="3" fillId="3" borderId="11" xfId="0" applyFont="1" applyFill="1" applyBorder="1" applyAlignment="1">
      <alignment horizontal="left" wrapText="1"/>
    </xf>
    <xf numFmtId="0" fontId="3" fillId="3" borderId="12" xfId="0" applyFont="1" applyFill="1" applyBorder="1" applyAlignment="1">
      <alignment horizontal="left" wrapText="1"/>
    </xf>
    <xf numFmtId="0" fontId="3" fillId="3" borderId="13" xfId="0" applyFont="1" applyFill="1" applyBorder="1" applyAlignment="1">
      <alignment horizontal="left" wrapText="1"/>
    </xf>
    <xf numFmtId="0" fontId="6" fillId="3" borderId="1" xfId="0" applyFont="1" applyFill="1" applyBorder="1" applyAlignment="1">
      <alignment horizontal="center" vertical="top" wrapText="1"/>
    </xf>
    <xf numFmtId="164" fontId="3" fillId="0" borderId="15" xfId="0" applyNumberFormat="1" applyFont="1" applyFill="1" applyBorder="1" applyAlignment="1">
      <alignment horizontal="left" wrapText="1"/>
    </xf>
    <xf numFmtId="164" fontId="3" fillId="0" borderId="7" xfId="0" applyNumberFormat="1" applyFont="1" applyFill="1" applyBorder="1" applyAlignment="1">
      <alignment horizontal="left" wrapText="1"/>
    </xf>
    <xf numFmtId="164" fontId="3" fillId="0" borderId="8" xfId="0" applyNumberFormat="1" applyFont="1" applyFill="1" applyBorder="1" applyAlignment="1">
      <alignment horizontal="left" wrapText="1"/>
    </xf>
    <xf numFmtId="0" fontId="6" fillId="3" borderId="9" xfId="0" applyFont="1" applyFill="1" applyBorder="1" applyAlignment="1">
      <alignment horizontal="center" vertical="center" wrapText="1"/>
    </xf>
    <xf numFmtId="0" fontId="3" fillId="3" borderId="1"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8"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0" borderId="5" xfId="0" applyFont="1" applyFill="1" applyBorder="1" applyAlignment="1">
      <alignment horizontal="center" vertical="top" wrapText="1"/>
    </xf>
    <xf numFmtId="0" fontId="3" fillId="0" borderId="9"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3" borderId="5"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5" xfId="0" applyFont="1" applyFill="1" applyBorder="1" applyAlignment="1">
      <alignment horizontal="center" vertical="top" wrapText="1"/>
    </xf>
    <xf numFmtId="0" fontId="3" fillId="3" borderId="9" xfId="0" applyFont="1" applyFill="1" applyBorder="1" applyAlignment="1">
      <alignment horizontal="center" vertical="top" wrapText="1"/>
    </xf>
    <xf numFmtId="0" fontId="3" fillId="3" borderId="10" xfId="0" applyFont="1" applyFill="1" applyBorder="1" applyAlignment="1">
      <alignment horizontal="center" vertical="top" wrapText="1"/>
    </xf>
    <xf numFmtId="165" fontId="3" fillId="3" borderId="5" xfId="0" applyNumberFormat="1" applyFont="1" applyFill="1" applyBorder="1" applyAlignment="1">
      <alignment horizontal="center" vertical="center" wrapText="1"/>
    </xf>
    <xf numFmtId="165" fontId="3" fillId="3" borderId="9" xfId="0" applyNumberFormat="1" applyFont="1" applyFill="1" applyBorder="1" applyAlignment="1">
      <alignment horizontal="center" vertical="center" wrapText="1"/>
    </xf>
    <xf numFmtId="165" fontId="3" fillId="3" borderId="10" xfId="0" applyNumberFormat="1" applyFont="1" applyFill="1" applyBorder="1" applyAlignment="1">
      <alignment horizontal="center"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6" fillId="0" borderId="5" xfId="0" applyFont="1" applyFill="1" applyBorder="1" applyAlignment="1">
      <alignment horizontal="center" vertical="top" wrapText="1"/>
    </xf>
    <xf numFmtId="0" fontId="6" fillId="0" borderId="9" xfId="0" applyFont="1" applyFill="1" applyBorder="1" applyAlignment="1">
      <alignment horizontal="center" vertical="top" wrapText="1"/>
    </xf>
    <xf numFmtId="0" fontId="6" fillId="0" borderId="10" xfId="0" applyFont="1" applyFill="1" applyBorder="1" applyAlignment="1">
      <alignment horizontal="center" vertical="top" wrapText="1"/>
    </xf>
    <xf numFmtId="0" fontId="3" fillId="3" borderId="1" xfId="0" applyFont="1" applyFill="1" applyBorder="1" applyAlignment="1">
      <alignment horizontal="center" vertical="top" wrapText="1"/>
    </xf>
    <xf numFmtId="165" fontId="6" fillId="3" borderId="1" xfId="0" applyNumberFormat="1" applyFont="1" applyFill="1" applyBorder="1" applyAlignment="1">
      <alignment horizontal="center" vertical="center" wrapText="1"/>
    </xf>
    <xf numFmtId="0" fontId="6" fillId="0" borderId="0" xfId="0" applyFont="1" applyFill="1" applyBorder="1" applyAlignment="1">
      <alignment horizontal="left" vertical="top" wrapText="1"/>
    </xf>
    <xf numFmtId="0" fontId="3" fillId="0" borderId="0" xfId="0" applyFont="1" applyFill="1" applyBorder="1" applyAlignment="1">
      <alignment horizontal="center" vertical="center" wrapText="1"/>
    </xf>
    <xf numFmtId="0" fontId="3" fillId="0" borderId="15"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0" xfId="0" applyFont="1" applyFill="1" applyAlignment="1">
      <alignment horizontal="center"/>
    </xf>
    <xf numFmtId="0" fontId="3" fillId="3"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165" fontId="3" fillId="0" borderId="5" xfId="0" applyNumberFormat="1" applyFont="1" applyFill="1" applyBorder="1" applyAlignment="1">
      <alignment horizontal="center" vertical="center" wrapText="1"/>
    </xf>
    <xf numFmtId="165" fontId="3" fillId="0" borderId="9" xfId="0" applyNumberFormat="1" applyFont="1" applyFill="1" applyBorder="1" applyAlignment="1">
      <alignment horizontal="center" vertical="center" wrapText="1"/>
    </xf>
    <xf numFmtId="165" fontId="3" fillId="0" borderId="10"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xf>
    <xf numFmtId="0" fontId="0" fillId="0" borderId="0" xfId="0" applyAlignment="1">
      <alignment horizontal="center" vertical="center"/>
    </xf>
    <xf numFmtId="0" fontId="4" fillId="0" borderId="0" xfId="0" applyFont="1" applyAlignment="1"/>
    <xf numFmtId="0" fontId="18" fillId="0" borderId="0" xfId="0" applyFont="1" applyAlignment="1"/>
    <xf numFmtId="0" fontId="6" fillId="3" borderId="14" xfId="0" applyFont="1" applyFill="1" applyBorder="1" applyAlignment="1">
      <alignment horizontal="center" vertical="top" wrapText="1"/>
    </xf>
    <xf numFmtId="0" fontId="3" fillId="0" borderId="1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cellXfs>
  <cellStyles count="2">
    <cellStyle name="Звичайний" xfId="0" builtinId="0"/>
    <cellStyle name="Фінансови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O296"/>
  <sheetViews>
    <sheetView tabSelected="1" view="pageBreakPreview" topLeftCell="A268" zoomScale="80" zoomScaleNormal="80" zoomScaleSheetLayoutView="80" workbookViewId="0">
      <selection activeCell="F261" sqref="F261:F270"/>
    </sheetView>
  </sheetViews>
  <sheetFormatPr defaultRowHeight="18.75" x14ac:dyDescent="0.3"/>
  <cols>
    <col min="2" max="2" width="24" style="93" customWidth="1"/>
    <col min="3" max="3" width="27.28515625" style="69" customWidth="1"/>
    <col min="4" max="4" width="51.28515625" style="70" customWidth="1"/>
    <col min="5" max="5" width="13.28515625" style="71" customWidth="1"/>
    <col min="6" max="6" width="53.42578125" style="72" customWidth="1"/>
    <col min="7" max="7" width="15.5703125" style="69" customWidth="1"/>
    <col min="8" max="8" width="17.140625" style="73" customWidth="1"/>
    <col min="9" max="9" width="53.42578125" style="74" customWidth="1"/>
    <col min="10" max="10" width="13.7109375" style="75" customWidth="1"/>
    <col min="11" max="11" width="13.42578125" style="75" customWidth="1"/>
    <col min="12" max="12" width="14.28515625" style="75" customWidth="1"/>
  </cols>
  <sheetData>
    <row r="1" spans="2:22" ht="102.75" customHeight="1" x14ac:dyDescent="0.25">
      <c r="B1" s="124"/>
      <c r="C1" s="124"/>
      <c r="D1" s="278" t="s">
        <v>177</v>
      </c>
      <c r="E1" s="278"/>
      <c r="F1" s="278"/>
      <c r="G1" s="278"/>
      <c r="H1" s="278"/>
      <c r="I1" s="278"/>
      <c r="J1" s="277" t="s">
        <v>176</v>
      </c>
      <c r="K1" s="277"/>
      <c r="L1" s="277"/>
      <c r="M1" s="277"/>
    </row>
    <row r="2" spans="2:22" ht="2.25" customHeight="1" x14ac:dyDescent="0.3">
      <c r="B2" s="282"/>
      <c r="C2" s="282"/>
      <c r="D2" s="282"/>
      <c r="E2" s="282"/>
      <c r="F2" s="282"/>
      <c r="G2" s="282"/>
      <c r="H2" s="282"/>
      <c r="I2" s="282"/>
      <c r="J2" s="282"/>
      <c r="K2" s="282"/>
      <c r="L2" s="282"/>
    </row>
    <row r="3" spans="2:22" ht="21" customHeight="1" x14ac:dyDescent="0.25">
      <c r="B3" s="283" t="s">
        <v>77</v>
      </c>
      <c r="C3" s="284" t="s">
        <v>26</v>
      </c>
      <c r="D3" s="285" t="s">
        <v>27</v>
      </c>
      <c r="E3" s="285" t="s">
        <v>28</v>
      </c>
      <c r="F3" s="284" t="s">
        <v>29</v>
      </c>
      <c r="G3" s="284" t="s">
        <v>0</v>
      </c>
      <c r="H3" s="288" t="s">
        <v>30</v>
      </c>
      <c r="I3" s="284" t="s">
        <v>47</v>
      </c>
      <c r="J3" s="284"/>
      <c r="K3" s="284"/>
      <c r="L3" s="284"/>
    </row>
    <row r="4" spans="2:22" ht="15" customHeight="1" x14ac:dyDescent="0.25">
      <c r="B4" s="283"/>
      <c r="C4" s="284"/>
      <c r="D4" s="286"/>
      <c r="E4" s="286"/>
      <c r="F4" s="284"/>
      <c r="G4" s="284"/>
      <c r="H4" s="289"/>
      <c r="I4" s="284"/>
      <c r="J4" s="284"/>
      <c r="K4" s="284"/>
      <c r="L4" s="284"/>
    </row>
    <row r="5" spans="2:22" ht="54.75" customHeight="1" x14ac:dyDescent="0.25">
      <c r="B5" s="283"/>
      <c r="C5" s="284"/>
      <c r="D5" s="287"/>
      <c r="E5" s="287"/>
      <c r="F5" s="284"/>
      <c r="G5" s="284"/>
      <c r="H5" s="290"/>
      <c r="I5" s="100" t="s">
        <v>15</v>
      </c>
      <c r="J5" s="24" t="s">
        <v>49</v>
      </c>
      <c r="K5" s="24" t="s">
        <v>50</v>
      </c>
      <c r="L5" s="24" t="s">
        <v>51</v>
      </c>
    </row>
    <row r="6" spans="2:22" s="88" customFormat="1" ht="24" customHeight="1" x14ac:dyDescent="0.25">
      <c r="B6" s="191" t="s">
        <v>48</v>
      </c>
      <c r="C6" s="296" t="s">
        <v>81</v>
      </c>
      <c r="D6" s="297"/>
      <c r="E6" s="297"/>
      <c r="F6" s="297"/>
      <c r="G6" s="297"/>
      <c r="H6" s="297"/>
      <c r="I6" s="297"/>
      <c r="J6" s="297"/>
      <c r="K6" s="297"/>
      <c r="L6" s="298"/>
    </row>
    <row r="7" spans="2:22" s="11" customFormat="1" ht="20.65" customHeight="1" x14ac:dyDescent="0.25">
      <c r="B7" s="192"/>
      <c r="C7" s="191" t="s">
        <v>66</v>
      </c>
      <c r="D7" s="272" t="s">
        <v>182</v>
      </c>
      <c r="E7" s="272" t="s">
        <v>80</v>
      </c>
      <c r="F7" s="272" t="s">
        <v>183</v>
      </c>
      <c r="G7" s="272" t="s">
        <v>13</v>
      </c>
      <c r="H7" s="39" t="s">
        <v>53</v>
      </c>
      <c r="I7" s="279" t="s">
        <v>37</v>
      </c>
      <c r="J7" s="280"/>
      <c r="K7" s="280"/>
      <c r="L7" s="281"/>
    </row>
    <row r="8" spans="2:22" s="11" customFormat="1" ht="45" customHeight="1" x14ac:dyDescent="0.25">
      <c r="B8" s="192"/>
      <c r="C8" s="192"/>
      <c r="D8" s="273"/>
      <c r="E8" s="273"/>
      <c r="F8" s="273"/>
      <c r="G8" s="273"/>
      <c r="H8" s="54">
        <f>H10+H12+H14</f>
        <v>228630.5</v>
      </c>
      <c r="I8" s="89" t="s">
        <v>45</v>
      </c>
      <c r="J8" s="51">
        <v>49016.2</v>
      </c>
      <c r="K8" s="51">
        <v>85177.7</v>
      </c>
      <c r="L8" s="91">
        <f>89436.6+5000</f>
        <v>94436.6</v>
      </c>
      <c r="N8" s="291" t="s">
        <v>168</v>
      </c>
      <c r="O8" s="292"/>
      <c r="P8" s="292"/>
      <c r="Q8" s="292"/>
      <c r="R8" s="292"/>
      <c r="S8" s="292"/>
      <c r="T8" s="292"/>
      <c r="U8" s="292"/>
      <c r="V8" s="292"/>
    </row>
    <row r="9" spans="2:22" s="11" customFormat="1" x14ac:dyDescent="0.25">
      <c r="B9" s="192"/>
      <c r="C9" s="192"/>
      <c r="D9" s="273"/>
      <c r="E9" s="273"/>
      <c r="F9" s="273"/>
      <c r="G9" s="273"/>
      <c r="H9" s="54" t="s">
        <v>52</v>
      </c>
      <c r="I9" s="279" t="s">
        <v>33</v>
      </c>
      <c r="J9" s="280"/>
      <c r="K9" s="280"/>
      <c r="L9" s="281"/>
    </row>
    <row r="10" spans="2:22" s="12" customFormat="1" ht="25.15" customHeight="1" x14ac:dyDescent="0.25">
      <c r="B10" s="192"/>
      <c r="C10" s="192"/>
      <c r="D10" s="273"/>
      <c r="E10" s="273"/>
      <c r="F10" s="273"/>
      <c r="G10" s="273"/>
      <c r="H10" s="54">
        <v>49016.2</v>
      </c>
      <c r="I10" s="89" t="s">
        <v>150</v>
      </c>
      <c r="J10" s="90">
        <v>38791</v>
      </c>
      <c r="K10" s="90">
        <v>34912</v>
      </c>
      <c r="L10" s="174">
        <v>41000</v>
      </c>
    </row>
    <row r="11" spans="2:22" s="12" customFormat="1" ht="20.65" customHeight="1" x14ac:dyDescent="0.25">
      <c r="B11" s="192"/>
      <c r="C11" s="192"/>
      <c r="D11" s="273"/>
      <c r="E11" s="273"/>
      <c r="F11" s="273"/>
      <c r="G11" s="273"/>
      <c r="H11" s="54" t="s">
        <v>50</v>
      </c>
      <c r="I11" s="279" t="s">
        <v>36</v>
      </c>
      <c r="J11" s="280"/>
      <c r="K11" s="280"/>
      <c r="L11" s="281"/>
    </row>
    <row r="12" spans="2:22" s="11" customFormat="1" ht="38.65" customHeight="1" x14ac:dyDescent="0.25">
      <c r="B12" s="192"/>
      <c r="C12" s="192"/>
      <c r="D12" s="273"/>
      <c r="E12" s="273"/>
      <c r="F12" s="273"/>
      <c r="G12" s="273"/>
      <c r="H12" s="54">
        <v>85177.7</v>
      </c>
      <c r="I12" s="89" t="s">
        <v>2</v>
      </c>
      <c r="J12" s="51">
        <f>J8/J10*1000</f>
        <v>1263.5972261607074</v>
      </c>
      <c r="K12" s="51">
        <f>K8/K10*1000</f>
        <v>2439.7828826764435</v>
      </c>
      <c r="L12" s="91">
        <f>L8/L10*1000</f>
        <v>2303.3317073170733</v>
      </c>
    </row>
    <row r="13" spans="2:22" s="12" customFormat="1" x14ac:dyDescent="0.25">
      <c r="B13" s="192"/>
      <c r="C13" s="192"/>
      <c r="D13" s="273"/>
      <c r="E13" s="273"/>
      <c r="F13" s="273"/>
      <c r="G13" s="273"/>
      <c r="H13" s="91" t="s">
        <v>51</v>
      </c>
      <c r="I13" s="279" t="s">
        <v>35</v>
      </c>
      <c r="J13" s="280"/>
      <c r="K13" s="280"/>
      <c r="L13" s="281"/>
    </row>
    <row r="14" spans="2:22" s="13" customFormat="1" ht="134.1" customHeight="1" x14ac:dyDescent="0.25">
      <c r="B14" s="192"/>
      <c r="C14" s="192"/>
      <c r="D14" s="274"/>
      <c r="E14" s="274"/>
      <c r="F14" s="274"/>
      <c r="G14" s="274"/>
      <c r="H14" s="91">
        <v>94436.6</v>
      </c>
      <c r="I14" s="89" t="s">
        <v>22</v>
      </c>
      <c r="J14" s="90">
        <v>100</v>
      </c>
      <c r="K14" s="90">
        <v>100</v>
      </c>
      <c r="L14" s="90">
        <v>100</v>
      </c>
    </row>
    <row r="15" spans="2:22" s="92" customFormat="1" ht="21" customHeight="1" x14ac:dyDescent="0.25">
      <c r="B15" s="192"/>
      <c r="C15" s="192"/>
      <c r="D15" s="272" t="s">
        <v>133</v>
      </c>
      <c r="E15" s="272" t="s">
        <v>80</v>
      </c>
      <c r="F15" s="272" t="s">
        <v>69</v>
      </c>
      <c r="G15" s="272" t="s">
        <v>1</v>
      </c>
      <c r="H15" s="54" t="s">
        <v>55</v>
      </c>
      <c r="I15" s="279" t="s">
        <v>32</v>
      </c>
      <c r="J15" s="280"/>
      <c r="K15" s="280"/>
      <c r="L15" s="281"/>
    </row>
    <row r="16" spans="2:22" s="92" customFormat="1" ht="42.6" customHeight="1" x14ac:dyDescent="0.25">
      <c r="B16" s="192"/>
      <c r="C16" s="192"/>
      <c r="D16" s="273"/>
      <c r="E16" s="273"/>
      <c r="F16" s="273"/>
      <c r="G16" s="273"/>
      <c r="H16" s="54">
        <f>H18+H20+H22</f>
        <v>15268.6</v>
      </c>
      <c r="I16" s="89" t="s">
        <v>62</v>
      </c>
      <c r="J16" s="90">
        <v>4829.1000000000004</v>
      </c>
      <c r="K16" s="51">
        <f>J16*1.053</f>
        <v>5085.0423000000001</v>
      </c>
      <c r="L16" s="51">
        <f>K16*1.053</f>
        <v>5354.5495418999999</v>
      </c>
    </row>
    <row r="17" spans="2:12" s="92" customFormat="1" x14ac:dyDescent="0.25">
      <c r="B17" s="192"/>
      <c r="C17" s="192"/>
      <c r="D17" s="273"/>
      <c r="E17" s="273"/>
      <c r="F17" s="273"/>
      <c r="G17" s="273"/>
      <c r="H17" s="54" t="s">
        <v>52</v>
      </c>
      <c r="I17" s="279" t="s">
        <v>33</v>
      </c>
      <c r="J17" s="280"/>
      <c r="K17" s="280"/>
      <c r="L17" s="281"/>
    </row>
    <row r="18" spans="2:12" s="92" customFormat="1" x14ac:dyDescent="0.25">
      <c r="B18" s="192"/>
      <c r="C18" s="192"/>
      <c r="D18" s="273"/>
      <c r="E18" s="273"/>
      <c r="F18" s="273"/>
      <c r="G18" s="273"/>
      <c r="H18" s="54">
        <v>4829.1000000000004</v>
      </c>
      <c r="I18" s="89" t="s">
        <v>124</v>
      </c>
      <c r="J18" s="90">
        <v>975</v>
      </c>
      <c r="K18" s="90">
        <v>1050</v>
      </c>
      <c r="L18" s="90">
        <v>1100</v>
      </c>
    </row>
    <row r="19" spans="2:12" s="92" customFormat="1" x14ac:dyDescent="0.25">
      <c r="B19" s="192"/>
      <c r="C19" s="192"/>
      <c r="D19" s="273"/>
      <c r="E19" s="273"/>
      <c r="F19" s="273"/>
      <c r="G19" s="273"/>
      <c r="H19" s="54" t="s">
        <v>50</v>
      </c>
      <c r="I19" s="279" t="s">
        <v>36</v>
      </c>
      <c r="J19" s="280"/>
      <c r="K19" s="280"/>
      <c r="L19" s="281"/>
    </row>
    <row r="20" spans="2:12" s="92" customFormat="1" x14ac:dyDescent="0.25">
      <c r="B20" s="192"/>
      <c r="C20" s="192"/>
      <c r="D20" s="273"/>
      <c r="E20" s="273"/>
      <c r="F20" s="273"/>
      <c r="G20" s="273"/>
      <c r="H20" s="54">
        <v>5085</v>
      </c>
      <c r="I20" s="89" t="s">
        <v>3</v>
      </c>
      <c r="J20" s="51">
        <f>J16/J18*1000</f>
        <v>4952.9230769230771</v>
      </c>
      <c r="K20" s="51">
        <f>K16/K18*1000</f>
        <v>4842.8974285714285</v>
      </c>
      <c r="L20" s="51">
        <f>L16/L18*1000</f>
        <v>4867.7723108181817</v>
      </c>
    </row>
    <row r="21" spans="2:12" s="92" customFormat="1" x14ac:dyDescent="0.25">
      <c r="B21" s="192"/>
      <c r="C21" s="192"/>
      <c r="D21" s="273"/>
      <c r="E21" s="273"/>
      <c r="F21" s="273"/>
      <c r="G21" s="273"/>
      <c r="H21" s="91" t="s">
        <v>54</v>
      </c>
      <c r="I21" s="279" t="s">
        <v>35</v>
      </c>
      <c r="J21" s="280"/>
      <c r="K21" s="280"/>
      <c r="L21" s="281"/>
    </row>
    <row r="22" spans="2:12" s="92" customFormat="1" ht="45" customHeight="1" x14ac:dyDescent="0.25">
      <c r="B22" s="192"/>
      <c r="C22" s="192"/>
      <c r="D22" s="274"/>
      <c r="E22" s="274"/>
      <c r="F22" s="274"/>
      <c r="G22" s="274"/>
      <c r="H22" s="91">
        <v>5354.5</v>
      </c>
      <c r="I22" s="89" t="s">
        <v>151</v>
      </c>
      <c r="J22" s="90">
        <v>100</v>
      </c>
      <c r="K22" s="90">
        <v>97</v>
      </c>
      <c r="L22" s="90">
        <v>95</v>
      </c>
    </row>
    <row r="23" spans="2:12" s="1" customFormat="1" ht="21" customHeight="1" x14ac:dyDescent="0.25">
      <c r="B23" s="192"/>
      <c r="C23" s="192"/>
      <c r="D23" s="191" t="s">
        <v>184</v>
      </c>
      <c r="E23" s="191" t="s">
        <v>80</v>
      </c>
      <c r="F23" s="191" t="s">
        <v>69</v>
      </c>
      <c r="G23" s="191" t="s">
        <v>1</v>
      </c>
      <c r="H23" s="107" t="s">
        <v>53</v>
      </c>
      <c r="I23" s="198" t="s">
        <v>32</v>
      </c>
      <c r="J23" s="199"/>
      <c r="K23" s="199"/>
      <c r="L23" s="200"/>
    </row>
    <row r="24" spans="2:12" s="1" customFormat="1" ht="78" customHeight="1" x14ac:dyDescent="0.25">
      <c r="B24" s="192"/>
      <c r="C24" s="192"/>
      <c r="D24" s="192"/>
      <c r="E24" s="192"/>
      <c r="F24" s="192"/>
      <c r="G24" s="192"/>
      <c r="H24" s="107">
        <f>H26+H28+H30</f>
        <v>7577.6</v>
      </c>
      <c r="I24" s="25" t="s">
        <v>46</v>
      </c>
      <c r="J24" s="26">
        <v>2396.6</v>
      </c>
      <c r="K24" s="26">
        <f>J24*1.053</f>
        <v>2523.6197999999999</v>
      </c>
      <c r="L24" s="26">
        <f>K24*1.053</f>
        <v>2657.3716493999996</v>
      </c>
    </row>
    <row r="25" spans="2:12" s="1" customFormat="1" x14ac:dyDescent="0.25">
      <c r="B25" s="192"/>
      <c r="C25" s="192"/>
      <c r="D25" s="192"/>
      <c r="E25" s="192"/>
      <c r="F25" s="192"/>
      <c r="G25" s="192"/>
      <c r="H25" s="107" t="s">
        <v>52</v>
      </c>
      <c r="I25" s="198" t="s">
        <v>38</v>
      </c>
      <c r="J25" s="199"/>
      <c r="K25" s="199"/>
      <c r="L25" s="200"/>
    </row>
    <row r="26" spans="2:12" s="1" customFormat="1" x14ac:dyDescent="0.25">
      <c r="B26" s="192"/>
      <c r="C26" s="192"/>
      <c r="D26" s="192"/>
      <c r="E26" s="192"/>
      <c r="F26" s="192"/>
      <c r="G26" s="192"/>
      <c r="H26" s="107">
        <v>2396.6</v>
      </c>
      <c r="I26" s="25" t="s">
        <v>124</v>
      </c>
      <c r="J26" s="106">
        <v>550</v>
      </c>
      <c r="K26" s="106">
        <v>550</v>
      </c>
      <c r="L26" s="106">
        <v>560</v>
      </c>
    </row>
    <row r="27" spans="2:12" s="1" customFormat="1" x14ac:dyDescent="0.25">
      <c r="B27" s="192"/>
      <c r="C27" s="192"/>
      <c r="D27" s="192"/>
      <c r="E27" s="192"/>
      <c r="F27" s="192"/>
      <c r="G27" s="192"/>
      <c r="H27" s="107" t="s">
        <v>50</v>
      </c>
      <c r="I27" s="198" t="s">
        <v>36</v>
      </c>
      <c r="J27" s="199"/>
      <c r="K27" s="199"/>
      <c r="L27" s="200"/>
    </row>
    <row r="28" spans="2:12" s="1" customFormat="1" x14ac:dyDescent="0.25">
      <c r="B28" s="192"/>
      <c r="C28" s="192"/>
      <c r="D28" s="192"/>
      <c r="E28" s="192"/>
      <c r="F28" s="192"/>
      <c r="G28" s="192"/>
      <c r="H28" s="107">
        <v>2523.6</v>
      </c>
      <c r="I28" s="25" t="s">
        <v>3</v>
      </c>
      <c r="J28" s="26">
        <f>J24/J26*1000</f>
        <v>4357.454545454545</v>
      </c>
      <c r="K28" s="26">
        <f>K24/K26*1000</f>
        <v>4588.3996363636361</v>
      </c>
      <c r="L28" s="26">
        <f>L24/L26*1000</f>
        <v>4745.306516785713</v>
      </c>
    </row>
    <row r="29" spans="2:12" s="1" customFormat="1" x14ac:dyDescent="0.25">
      <c r="B29" s="192"/>
      <c r="C29" s="192"/>
      <c r="D29" s="192"/>
      <c r="E29" s="192"/>
      <c r="F29" s="192"/>
      <c r="G29" s="192"/>
      <c r="H29" s="28" t="s">
        <v>51</v>
      </c>
      <c r="I29" s="198" t="s">
        <v>39</v>
      </c>
      <c r="J29" s="199"/>
      <c r="K29" s="199"/>
      <c r="L29" s="200"/>
    </row>
    <row r="30" spans="2:12" s="1" customFormat="1" ht="56.25" x14ac:dyDescent="0.25">
      <c r="B30" s="192"/>
      <c r="C30" s="192"/>
      <c r="D30" s="193"/>
      <c r="E30" s="193"/>
      <c r="F30" s="193"/>
      <c r="G30" s="193"/>
      <c r="H30" s="28">
        <v>2657.4</v>
      </c>
      <c r="I30" s="25" t="s">
        <v>19</v>
      </c>
      <c r="J30" s="106">
        <v>100</v>
      </c>
      <c r="K30" s="106">
        <v>98</v>
      </c>
      <c r="L30" s="106">
        <v>96</v>
      </c>
    </row>
    <row r="31" spans="2:12" s="1" customFormat="1" ht="21" customHeight="1" x14ac:dyDescent="0.25">
      <c r="B31" s="192"/>
      <c r="C31" s="192"/>
      <c r="D31" s="191" t="s">
        <v>122</v>
      </c>
      <c r="E31" s="191" t="s">
        <v>80</v>
      </c>
      <c r="F31" s="191" t="s">
        <v>69</v>
      </c>
      <c r="G31" s="191" t="s">
        <v>1</v>
      </c>
      <c r="H31" s="107" t="s">
        <v>56</v>
      </c>
      <c r="I31" s="114" t="s">
        <v>32</v>
      </c>
      <c r="J31" s="29"/>
      <c r="K31" s="29"/>
      <c r="L31" s="29"/>
    </row>
    <row r="32" spans="2:12" s="1" customFormat="1" ht="75" x14ac:dyDescent="0.25">
      <c r="B32" s="192"/>
      <c r="C32" s="192"/>
      <c r="D32" s="192"/>
      <c r="E32" s="192"/>
      <c r="F32" s="192"/>
      <c r="G32" s="192"/>
      <c r="H32" s="107">
        <f>H34+H36+H38</f>
        <v>6738.8</v>
      </c>
      <c r="I32" s="25" t="s">
        <v>41</v>
      </c>
      <c r="J32" s="26">
        <v>2131.3000000000002</v>
      </c>
      <c r="K32" s="26">
        <f>J32*1.053</f>
        <v>2244.2589000000003</v>
      </c>
      <c r="L32" s="26">
        <f>K32*1.053</f>
        <v>2363.2046217000002</v>
      </c>
    </row>
    <row r="33" spans="2:12" s="1" customFormat="1" x14ac:dyDescent="0.25">
      <c r="B33" s="192"/>
      <c r="C33" s="192"/>
      <c r="D33" s="192"/>
      <c r="E33" s="192"/>
      <c r="F33" s="192"/>
      <c r="G33" s="192"/>
      <c r="H33" s="107" t="s">
        <v>52</v>
      </c>
      <c r="I33" s="198" t="s">
        <v>33</v>
      </c>
      <c r="J33" s="199"/>
      <c r="K33" s="199"/>
      <c r="L33" s="200"/>
    </row>
    <row r="34" spans="2:12" s="1" customFormat="1" x14ac:dyDescent="0.25">
      <c r="B34" s="192"/>
      <c r="C34" s="192"/>
      <c r="D34" s="192"/>
      <c r="E34" s="192"/>
      <c r="F34" s="192"/>
      <c r="G34" s="192"/>
      <c r="H34" s="107">
        <v>2131.3000000000002</v>
      </c>
      <c r="I34" s="25" t="s">
        <v>124</v>
      </c>
      <c r="J34" s="106">
        <v>415</v>
      </c>
      <c r="K34" s="106">
        <v>420</v>
      </c>
      <c r="L34" s="106">
        <v>425</v>
      </c>
    </row>
    <row r="35" spans="2:12" s="1" customFormat="1" x14ac:dyDescent="0.25">
      <c r="B35" s="192"/>
      <c r="C35" s="192"/>
      <c r="D35" s="192"/>
      <c r="E35" s="192"/>
      <c r="F35" s="192"/>
      <c r="G35" s="192"/>
      <c r="H35" s="107" t="s">
        <v>50</v>
      </c>
      <c r="I35" s="198" t="s">
        <v>36</v>
      </c>
      <c r="J35" s="199"/>
      <c r="K35" s="199"/>
      <c r="L35" s="200"/>
    </row>
    <row r="36" spans="2:12" s="1" customFormat="1" x14ac:dyDescent="0.25">
      <c r="B36" s="192"/>
      <c r="C36" s="192"/>
      <c r="D36" s="192"/>
      <c r="E36" s="192"/>
      <c r="F36" s="192"/>
      <c r="G36" s="192"/>
      <c r="H36" s="107">
        <v>2244.3000000000002</v>
      </c>
      <c r="I36" s="25" t="s">
        <v>3</v>
      </c>
      <c r="J36" s="26">
        <f>J32/J34*1000</f>
        <v>5135.6626506024104</v>
      </c>
      <c r="K36" s="26">
        <f>K32/K34*1000</f>
        <v>5343.4735714285725</v>
      </c>
      <c r="L36" s="26">
        <f>L32/L34*1000</f>
        <v>5560.4814628235299</v>
      </c>
    </row>
    <row r="37" spans="2:12" s="1" customFormat="1" x14ac:dyDescent="0.25">
      <c r="B37" s="192"/>
      <c r="C37" s="192"/>
      <c r="D37" s="192"/>
      <c r="E37" s="192"/>
      <c r="F37" s="192"/>
      <c r="G37" s="192"/>
      <c r="H37" s="28" t="s">
        <v>51</v>
      </c>
      <c r="I37" s="198" t="s">
        <v>35</v>
      </c>
      <c r="J37" s="199"/>
      <c r="K37" s="199"/>
      <c r="L37" s="200"/>
    </row>
    <row r="38" spans="2:12" s="1" customFormat="1" ht="56.25" x14ac:dyDescent="0.25">
      <c r="B38" s="192"/>
      <c r="C38" s="192"/>
      <c r="D38" s="193"/>
      <c r="E38" s="193"/>
      <c r="F38" s="193"/>
      <c r="G38" s="193"/>
      <c r="H38" s="28">
        <v>2363.1999999999998</v>
      </c>
      <c r="I38" s="25" t="s">
        <v>19</v>
      </c>
      <c r="J38" s="106">
        <v>100</v>
      </c>
      <c r="K38" s="106">
        <v>98</v>
      </c>
      <c r="L38" s="106">
        <v>96</v>
      </c>
    </row>
    <row r="39" spans="2:12" s="1" customFormat="1" ht="21" customHeight="1" x14ac:dyDescent="0.25">
      <c r="B39" s="192"/>
      <c r="C39" s="30"/>
      <c r="D39" s="191" t="s">
        <v>79</v>
      </c>
      <c r="E39" s="191" t="s">
        <v>80</v>
      </c>
      <c r="F39" s="191" t="s">
        <v>69</v>
      </c>
      <c r="G39" s="191" t="s">
        <v>13</v>
      </c>
      <c r="H39" s="107" t="s">
        <v>58</v>
      </c>
      <c r="I39" s="198" t="s">
        <v>37</v>
      </c>
      <c r="J39" s="199"/>
      <c r="K39" s="199"/>
      <c r="L39" s="200"/>
    </row>
    <row r="40" spans="2:12" s="1" customFormat="1" ht="56.25" x14ac:dyDescent="0.25">
      <c r="B40" s="192"/>
      <c r="C40" s="30"/>
      <c r="D40" s="192"/>
      <c r="E40" s="192"/>
      <c r="F40" s="192"/>
      <c r="G40" s="192"/>
      <c r="H40" s="107">
        <f>H42+H44+H46</f>
        <v>4507.8999999999996</v>
      </c>
      <c r="I40" s="25" t="s">
        <v>121</v>
      </c>
      <c r="J40" s="26">
        <v>1421</v>
      </c>
      <c r="K40" s="26">
        <v>1496.3</v>
      </c>
      <c r="L40" s="26">
        <f>K40*1.063</f>
        <v>1590.5668999999998</v>
      </c>
    </row>
    <row r="41" spans="2:12" s="1" customFormat="1" x14ac:dyDescent="0.25">
      <c r="B41" s="192"/>
      <c r="C41" s="30"/>
      <c r="D41" s="192"/>
      <c r="E41" s="192"/>
      <c r="F41" s="192"/>
      <c r="G41" s="192"/>
      <c r="H41" s="107" t="s">
        <v>52</v>
      </c>
      <c r="I41" s="198" t="s">
        <v>38</v>
      </c>
      <c r="J41" s="199"/>
      <c r="K41" s="199"/>
      <c r="L41" s="200"/>
    </row>
    <row r="42" spans="2:12" s="1" customFormat="1" x14ac:dyDescent="0.25">
      <c r="B42" s="192"/>
      <c r="C42" s="30"/>
      <c r="D42" s="192"/>
      <c r="E42" s="192"/>
      <c r="F42" s="192"/>
      <c r="G42" s="192"/>
      <c r="H42" s="107">
        <v>1421</v>
      </c>
      <c r="I42" s="25" t="s">
        <v>124</v>
      </c>
      <c r="J42" s="106">
        <v>280</v>
      </c>
      <c r="K42" s="106">
        <v>290</v>
      </c>
      <c r="L42" s="106">
        <v>300</v>
      </c>
    </row>
    <row r="43" spans="2:12" s="1" customFormat="1" x14ac:dyDescent="0.25">
      <c r="B43" s="192"/>
      <c r="C43" s="30"/>
      <c r="D43" s="192"/>
      <c r="E43" s="192"/>
      <c r="F43" s="192"/>
      <c r="G43" s="192"/>
      <c r="H43" s="107" t="s">
        <v>50</v>
      </c>
      <c r="I43" s="198" t="s">
        <v>36</v>
      </c>
      <c r="J43" s="199"/>
      <c r="K43" s="199"/>
      <c r="L43" s="200"/>
    </row>
    <row r="44" spans="2:12" s="1" customFormat="1" x14ac:dyDescent="0.25">
      <c r="B44" s="192"/>
      <c r="C44" s="30"/>
      <c r="D44" s="192"/>
      <c r="E44" s="192"/>
      <c r="F44" s="192"/>
      <c r="G44" s="192"/>
      <c r="H44" s="107">
        <v>1496.3</v>
      </c>
      <c r="I44" s="25" t="s">
        <v>3</v>
      </c>
      <c r="J44" s="26">
        <f>J40/J42*1000</f>
        <v>5075</v>
      </c>
      <c r="K44" s="26">
        <f>K40/K42*1000</f>
        <v>5159.6551724137935</v>
      </c>
      <c r="L44" s="26">
        <f>L40/L42*1000</f>
        <v>5301.889666666666</v>
      </c>
    </row>
    <row r="45" spans="2:12" s="1" customFormat="1" x14ac:dyDescent="0.25">
      <c r="B45" s="192"/>
      <c r="C45" s="30"/>
      <c r="D45" s="192"/>
      <c r="E45" s="192"/>
      <c r="F45" s="192"/>
      <c r="G45" s="192"/>
      <c r="H45" s="28" t="s">
        <v>51</v>
      </c>
      <c r="I45" s="198" t="s">
        <v>35</v>
      </c>
      <c r="J45" s="199"/>
      <c r="K45" s="199"/>
      <c r="L45" s="200"/>
    </row>
    <row r="46" spans="2:12" s="1" customFormat="1" ht="56.25" x14ac:dyDescent="0.25">
      <c r="B46" s="192"/>
      <c r="C46" s="30"/>
      <c r="D46" s="193"/>
      <c r="E46" s="193"/>
      <c r="F46" s="193"/>
      <c r="G46" s="193"/>
      <c r="H46" s="28">
        <v>1590.6</v>
      </c>
      <c r="I46" s="25" t="s">
        <v>19</v>
      </c>
      <c r="J46" s="106">
        <v>100</v>
      </c>
      <c r="K46" s="106">
        <v>98</v>
      </c>
      <c r="L46" s="106">
        <v>96</v>
      </c>
    </row>
    <row r="47" spans="2:12" s="1" customFormat="1" ht="21" customHeight="1" x14ac:dyDescent="0.25">
      <c r="B47" s="192"/>
      <c r="C47" s="30"/>
      <c r="D47" s="191" t="s">
        <v>111</v>
      </c>
      <c r="E47" s="191" t="s">
        <v>57</v>
      </c>
      <c r="F47" s="191" t="s">
        <v>69</v>
      </c>
      <c r="G47" s="191" t="s">
        <v>1</v>
      </c>
      <c r="H47" s="107" t="s">
        <v>58</v>
      </c>
      <c r="I47" s="198" t="s">
        <v>32</v>
      </c>
      <c r="J47" s="199"/>
      <c r="K47" s="199"/>
      <c r="L47" s="200"/>
    </row>
    <row r="48" spans="2:12" s="1" customFormat="1" ht="56.25" x14ac:dyDescent="0.25">
      <c r="B48" s="192"/>
      <c r="C48" s="30"/>
      <c r="D48" s="192"/>
      <c r="E48" s="192"/>
      <c r="F48" s="192"/>
      <c r="G48" s="192"/>
      <c r="H48" s="107">
        <v>4315.2</v>
      </c>
      <c r="I48" s="25" t="s">
        <v>40</v>
      </c>
      <c r="J48" s="26">
        <v>1364.8</v>
      </c>
      <c r="K48" s="26">
        <f>J48*1.053</f>
        <v>1437.1343999999999</v>
      </c>
      <c r="L48" s="26">
        <v>1513.3</v>
      </c>
    </row>
    <row r="49" spans="2:12" s="1" customFormat="1" x14ac:dyDescent="0.25">
      <c r="B49" s="192"/>
      <c r="C49" s="30"/>
      <c r="D49" s="192"/>
      <c r="E49" s="192"/>
      <c r="F49" s="192"/>
      <c r="G49" s="192"/>
      <c r="H49" s="107" t="s">
        <v>52</v>
      </c>
      <c r="I49" s="198" t="s">
        <v>33</v>
      </c>
      <c r="J49" s="199"/>
      <c r="K49" s="199"/>
      <c r="L49" s="200"/>
    </row>
    <row r="50" spans="2:12" s="1" customFormat="1" x14ac:dyDescent="0.25">
      <c r="B50" s="192"/>
      <c r="C50" s="30"/>
      <c r="D50" s="192"/>
      <c r="E50" s="192"/>
      <c r="F50" s="192"/>
      <c r="G50" s="192"/>
      <c r="H50" s="107">
        <v>1364.8</v>
      </c>
      <c r="I50" s="25" t="s">
        <v>124</v>
      </c>
      <c r="J50" s="106">
        <v>10000</v>
      </c>
      <c r="K50" s="106">
        <v>10000</v>
      </c>
      <c r="L50" s="106">
        <v>10000</v>
      </c>
    </row>
    <row r="51" spans="2:12" s="1" customFormat="1" x14ac:dyDescent="0.25">
      <c r="B51" s="192"/>
      <c r="C51" s="30"/>
      <c r="D51" s="192"/>
      <c r="E51" s="192"/>
      <c r="F51" s="192"/>
      <c r="G51" s="192"/>
      <c r="H51" s="107" t="s">
        <v>50</v>
      </c>
      <c r="I51" s="198" t="s">
        <v>36</v>
      </c>
      <c r="J51" s="199"/>
      <c r="K51" s="199"/>
      <c r="L51" s="200"/>
    </row>
    <row r="52" spans="2:12" s="1" customFormat="1" x14ac:dyDescent="0.25">
      <c r="B52" s="192"/>
      <c r="C52" s="30"/>
      <c r="D52" s="192"/>
      <c r="E52" s="192"/>
      <c r="F52" s="192"/>
      <c r="G52" s="192"/>
      <c r="H52" s="107">
        <v>1437.1</v>
      </c>
      <c r="I52" s="25" t="s">
        <v>3</v>
      </c>
      <c r="J52" s="26">
        <f>J48/J50*1000</f>
        <v>136.47999999999999</v>
      </c>
      <c r="K52" s="26">
        <f>K48/K50*1000</f>
        <v>143.71343999999999</v>
      </c>
      <c r="L52" s="26">
        <v>151.30000000000001</v>
      </c>
    </row>
    <row r="53" spans="2:12" s="1" customFormat="1" x14ac:dyDescent="0.25">
      <c r="B53" s="192"/>
      <c r="C53" s="30"/>
      <c r="D53" s="192"/>
      <c r="E53" s="192"/>
      <c r="F53" s="192"/>
      <c r="G53" s="192"/>
      <c r="H53" s="94" t="s">
        <v>51</v>
      </c>
      <c r="I53" s="198" t="s">
        <v>39</v>
      </c>
      <c r="J53" s="199"/>
      <c r="K53" s="199"/>
      <c r="L53" s="200"/>
    </row>
    <row r="54" spans="2:12" s="1" customFormat="1" ht="37.5" x14ac:dyDescent="0.25">
      <c r="B54" s="192"/>
      <c r="C54" s="30"/>
      <c r="D54" s="193"/>
      <c r="E54" s="193"/>
      <c r="F54" s="193"/>
      <c r="G54" s="193"/>
      <c r="H54" s="28">
        <v>1513.3</v>
      </c>
      <c r="I54" s="25" t="s">
        <v>16</v>
      </c>
      <c r="J54" s="106">
        <v>100</v>
      </c>
      <c r="K54" s="106">
        <v>99</v>
      </c>
      <c r="L54" s="106">
        <v>98</v>
      </c>
    </row>
    <row r="55" spans="2:12" s="5" customFormat="1" ht="21" customHeight="1" x14ac:dyDescent="0.25">
      <c r="B55" s="192"/>
      <c r="C55" s="30"/>
      <c r="D55" s="191" t="s">
        <v>185</v>
      </c>
      <c r="E55" s="191" t="s">
        <v>80</v>
      </c>
      <c r="F55" s="191" t="s">
        <v>69</v>
      </c>
      <c r="G55" s="191" t="s">
        <v>1</v>
      </c>
      <c r="H55" s="107" t="s">
        <v>58</v>
      </c>
      <c r="I55" s="198" t="s">
        <v>37</v>
      </c>
      <c r="J55" s="199"/>
      <c r="K55" s="199"/>
      <c r="L55" s="200"/>
    </row>
    <row r="56" spans="2:12" s="5" customFormat="1" ht="37.5" x14ac:dyDescent="0.25">
      <c r="B56" s="192"/>
      <c r="C56" s="30"/>
      <c r="D56" s="192"/>
      <c r="E56" s="192"/>
      <c r="F56" s="192"/>
      <c r="G56" s="192"/>
      <c r="H56" s="107">
        <f>H58+H60+H62</f>
        <v>2030.8</v>
      </c>
      <c r="I56" s="25" t="s">
        <v>42</v>
      </c>
      <c r="J56" s="26">
        <v>642.29999999999995</v>
      </c>
      <c r="K56" s="26">
        <f>J56*1.053</f>
        <v>676.3418999999999</v>
      </c>
      <c r="L56" s="26">
        <f>K56*1.053</f>
        <v>712.18802069999981</v>
      </c>
    </row>
    <row r="57" spans="2:12" s="5" customFormat="1" x14ac:dyDescent="0.25">
      <c r="B57" s="192"/>
      <c r="C57" s="30"/>
      <c r="D57" s="192"/>
      <c r="E57" s="192"/>
      <c r="F57" s="192"/>
      <c r="G57" s="192"/>
      <c r="H57" s="107" t="s">
        <v>52</v>
      </c>
      <c r="I57" s="198" t="s">
        <v>33</v>
      </c>
      <c r="J57" s="199"/>
      <c r="K57" s="199"/>
      <c r="L57" s="200"/>
    </row>
    <row r="58" spans="2:12" s="5" customFormat="1" x14ac:dyDescent="0.25">
      <c r="B58" s="192"/>
      <c r="C58" s="30"/>
      <c r="D58" s="192"/>
      <c r="E58" s="192"/>
      <c r="F58" s="192"/>
      <c r="G58" s="192"/>
      <c r="H58" s="107">
        <v>642.29999999999995</v>
      </c>
      <c r="I58" s="25" t="s">
        <v>124</v>
      </c>
      <c r="J58" s="106">
        <v>1625</v>
      </c>
      <c r="K58" s="106">
        <v>1700</v>
      </c>
      <c r="L58" s="106">
        <v>1800</v>
      </c>
    </row>
    <row r="59" spans="2:12" s="5" customFormat="1" x14ac:dyDescent="0.25">
      <c r="B59" s="192"/>
      <c r="C59" s="30"/>
      <c r="D59" s="192"/>
      <c r="E59" s="192"/>
      <c r="F59" s="192"/>
      <c r="G59" s="192"/>
      <c r="H59" s="107" t="s">
        <v>50</v>
      </c>
      <c r="I59" s="198" t="s">
        <v>36</v>
      </c>
      <c r="J59" s="199"/>
      <c r="K59" s="199"/>
      <c r="L59" s="200"/>
    </row>
    <row r="60" spans="2:12" s="5" customFormat="1" x14ac:dyDescent="0.25">
      <c r="B60" s="192"/>
      <c r="C60" s="30"/>
      <c r="D60" s="192"/>
      <c r="E60" s="192"/>
      <c r="F60" s="192"/>
      <c r="G60" s="192"/>
      <c r="H60" s="107">
        <v>676.3</v>
      </c>
      <c r="I60" s="25" t="s">
        <v>3</v>
      </c>
      <c r="J60" s="26">
        <f>J56/J58*1000</f>
        <v>395.26153846153846</v>
      </c>
      <c r="K60" s="26">
        <f>K56/K58*1000</f>
        <v>397.84817647058816</v>
      </c>
      <c r="L60" s="26">
        <f>L56/L58*1000</f>
        <v>395.66001149999988</v>
      </c>
    </row>
    <row r="61" spans="2:12" s="5" customFormat="1" x14ac:dyDescent="0.25">
      <c r="B61" s="192"/>
      <c r="C61" s="30"/>
      <c r="D61" s="192"/>
      <c r="E61" s="192"/>
      <c r="F61" s="192"/>
      <c r="G61" s="192"/>
      <c r="H61" s="28" t="s">
        <v>51</v>
      </c>
      <c r="I61" s="198" t="s">
        <v>39</v>
      </c>
      <c r="J61" s="199"/>
      <c r="K61" s="199"/>
      <c r="L61" s="200"/>
    </row>
    <row r="62" spans="2:12" s="5" customFormat="1" ht="27" customHeight="1" x14ac:dyDescent="0.25">
      <c r="B62" s="192"/>
      <c r="C62" s="30"/>
      <c r="D62" s="193"/>
      <c r="E62" s="193"/>
      <c r="F62" s="193"/>
      <c r="G62" s="193"/>
      <c r="H62" s="28">
        <v>712.2</v>
      </c>
      <c r="I62" s="25" t="s">
        <v>23</v>
      </c>
      <c r="J62" s="106">
        <v>100</v>
      </c>
      <c r="K62" s="106">
        <v>104.6</v>
      </c>
      <c r="L62" s="106">
        <v>105.9</v>
      </c>
    </row>
    <row r="63" spans="2:12" s="14" customFormat="1" ht="21" customHeight="1" x14ac:dyDescent="0.3">
      <c r="B63" s="192"/>
      <c r="C63" s="30"/>
      <c r="D63" s="245" t="s">
        <v>134</v>
      </c>
      <c r="E63" s="245" t="s">
        <v>80</v>
      </c>
      <c r="F63" s="245" t="s">
        <v>69</v>
      </c>
      <c r="G63" s="245" t="s">
        <v>1</v>
      </c>
      <c r="H63" s="107" t="s">
        <v>70</v>
      </c>
      <c r="I63" s="198" t="s">
        <v>32</v>
      </c>
      <c r="J63" s="199"/>
      <c r="K63" s="200"/>
      <c r="L63" s="104"/>
    </row>
    <row r="64" spans="2:12" s="14" customFormat="1" x14ac:dyDescent="0.3">
      <c r="B64" s="192"/>
      <c r="C64" s="30"/>
      <c r="D64" s="245"/>
      <c r="E64" s="245"/>
      <c r="F64" s="245"/>
      <c r="G64" s="245"/>
      <c r="H64" s="107">
        <f>H66+H68+H70</f>
        <v>226.10000000000002</v>
      </c>
      <c r="I64" s="31" t="s">
        <v>71</v>
      </c>
      <c r="J64" s="116">
        <v>71.5</v>
      </c>
      <c r="K64" s="116">
        <f>J64*1.053</f>
        <v>75.28949999999999</v>
      </c>
      <c r="L64" s="116">
        <f>K64*1.053</f>
        <v>79.279843499999984</v>
      </c>
    </row>
    <row r="65" spans="2:12" s="14" customFormat="1" x14ac:dyDescent="0.3">
      <c r="B65" s="192"/>
      <c r="C65" s="30"/>
      <c r="D65" s="245"/>
      <c r="E65" s="245"/>
      <c r="F65" s="245"/>
      <c r="G65" s="245"/>
      <c r="H65" s="107" t="s">
        <v>52</v>
      </c>
      <c r="I65" s="223" t="s">
        <v>33</v>
      </c>
      <c r="J65" s="223"/>
      <c r="K65" s="223"/>
      <c r="L65" s="223"/>
    </row>
    <row r="66" spans="2:12" s="14" customFormat="1" x14ac:dyDescent="0.3">
      <c r="B66" s="192"/>
      <c r="C66" s="30"/>
      <c r="D66" s="245"/>
      <c r="E66" s="245"/>
      <c r="F66" s="245"/>
      <c r="G66" s="245"/>
      <c r="H66" s="107">
        <v>71.5</v>
      </c>
      <c r="I66" s="31" t="s">
        <v>72</v>
      </c>
      <c r="J66" s="32">
        <v>4</v>
      </c>
      <c r="K66" s="32">
        <v>4</v>
      </c>
      <c r="L66" s="32">
        <v>4</v>
      </c>
    </row>
    <row r="67" spans="2:12" s="14" customFormat="1" x14ac:dyDescent="0.3">
      <c r="B67" s="192"/>
      <c r="C67" s="30"/>
      <c r="D67" s="245"/>
      <c r="E67" s="245"/>
      <c r="F67" s="245"/>
      <c r="G67" s="245"/>
      <c r="H67" s="107" t="s">
        <v>50</v>
      </c>
      <c r="I67" s="31" t="s">
        <v>130</v>
      </c>
      <c r="J67" s="32">
        <v>108</v>
      </c>
      <c r="K67" s="32">
        <v>100</v>
      </c>
      <c r="L67" s="32">
        <v>100</v>
      </c>
    </row>
    <row r="68" spans="2:12" s="14" customFormat="1" x14ac:dyDescent="0.3">
      <c r="B68" s="192"/>
      <c r="C68" s="30"/>
      <c r="D68" s="245"/>
      <c r="E68" s="245"/>
      <c r="F68" s="245"/>
      <c r="G68" s="245"/>
      <c r="H68" s="107">
        <v>75.3</v>
      </c>
      <c r="I68" s="223" t="s">
        <v>34</v>
      </c>
      <c r="J68" s="223"/>
      <c r="K68" s="223"/>
      <c r="L68" s="223"/>
    </row>
    <row r="69" spans="2:12" s="14" customFormat="1" ht="37.5" x14ac:dyDescent="0.3">
      <c r="B69" s="192"/>
      <c r="C69" s="30"/>
      <c r="D69" s="245"/>
      <c r="E69" s="245"/>
      <c r="F69" s="245"/>
      <c r="G69" s="245"/>
      <c r="H69" s="107" t="s">
        <v>51</v>
      </c>
      <c r="I69" s="31" t="s">
        <v>73</v>
      </c>
      <c r="J69" s="116">
        <f>J64/J66*1000</f>
        <v>17875</v>
      </c>
      <c r="K69" s="116">
        <f>K64/K66*1000</f>
        <v>18822.374999999996</v>
      </c>
      <c r="L69" s="116">
        <f>L64/L66*1000</f>
        <v>19819.960874999997</v>
      </c>
    </row>
    <row r="70" spans="2:12" s="14" customFormat="1" x14ac:dyDescent="0.3">
      <c r="B70" s="192"/>
      <c r="C70" s="30"/>
      <c r="D70" s="245"/>
      <c r="E70" s="245"/>
      <c r="F70" s="245"/>
      <c r="G70" s="245"/>
      <c r="H70" s="107">
        <v>79.3</v>
      </c>
      <c r="I70" s="223" t="s">
        <v>35</v>
      </c>
      <c r="J70" s="223"/>
      <c r="K70" s="223"/>
      <c r="L70" s="223"/>
    </row>
    <row r="71" spans="2:12" s="14" customFormat="1" x14ac:dyDescent="0.3">
      <c r="B71" s="192"/>
      <c r="C71" s="30"/>
      <c r="D71" s="245"/>
      <c r="E71" s="245"/>
      <c r="F71" s="245"/>
      <c r="G71" s="245"/>
      <c r="H71" s="33"/>
      <c r="I71" s="31" t="s">
        <v>152</v>
      </c>
      <c r="J71" s="32">
        <v>100</v>
      </c>
      <c r="K71" s="32">
        <v>100</v>
      </c>
      <c r="L71" s="32">
        <v>100</v>
      </c>
    </row>
    <row r="72" spans="2:12" s="20" customFormat="1" ht="67.150000000000006" customHeight="1" x14ac:dyDescent="0.3">
      <c r="B72" s="192"/>
      <c r="C72" s="30"/>
      <c r="D72" s="245" t="s">
        <v>186</v>
      </c>
      <c r="E72" s="245" t="s">
        <v>57</v>
      </c>
      <c r="F72" s="245" t="s">
        <v>76</v>
      </c>
      <c r="G72" s="245" t="s">
        <v>14</v>
      </c>
      <c r="H72" s="276" t="s">
        <v>74</v>
      </c>
      <c r="I72" s="214" t="s">
        <v>33</v>
      </c>
      <c r="J72" s="215"/>
      <c r="K72" s="215"/>
      <c r="L72" s="254"/>
    </row>
    <row r="73" spans="2:12" s="21" customFormat="1" ht="151.5" customHeight="1" x14ac:dyDescent="0.3">
      <c r="B73" s="192"/>
      <c r="C73" s="34"/>
      <c r="D73" s="245"/>
      <c r="E73" s="245"/>
      <c r="F73" s="245"/>
      <c r="G73" s="245"/>
      <c r="H73" s="276"/>
      <c r="I73" s="35" t="s">
        <v>84</v>
      </c>
      <c r="J73" s="32">
        <v>2</v>
      </c>
      <c r="K73" s="32">
        <v>3</v>
      </c>
      <c r="L73" s="32">
        <v>4</v>
      </c>
    </row>
    <row r="74" spans="2:12" s="14" customFormat="1" ht="21" hidden="1" customHeight="1" x14ac:dyDescent="0.3">
      <c r="B74" s="295"/>
      <c r="C74" s="30"/>
      <c r="D74" s="275" t="s">
        <v>144</v>
      </c>
      <c r="E74" s="245">
        <v>2024</v>
      </c>
      <c r="F74" s="275" t="s">
        <v>123</v>
      </c>
      <c r="G74" s="275" t="s">
        <v>1</v>
      </c>
      <c r="H74" s="97" t="s">
        <v>70</v>
      </c>
      <c r="I74" s="198" t="s">
        <v>32</v>
      </c>
      <c r="J74" s="199"/>
      <c r="K74" s="200"/>
      <c r="L74" s="96"/>
    </row>
    <row r="75" spans="2:12" s="14" customFormat="1" ht="37.5" hidden="1" customHeight="1" x14ac:dyDescent="0.3">
      <c r="B75" s="295"/>
      <c r="C75" s="30"/>
      <c r="D75" s="275"/>
      <c r="E75" s="245"/>
      <c r="F75" s="275"/>
      <c r="G75" s="275"/>
      <c r="H75" s="97"/>
      <c r="I75" s="96" t="s">
        <v>71</v>
      </c>
      <c r="J75" s="84"/>
      <c r="K75" s="84"/>
      <c r="L75" s="84"/>
    </row>
    <row r="76" spans="2:12" s="14" customFormat="1" ht="21" hidden="1" customHeight="1" x14ac:dyDescent="0.3">
      <c r="B76" s="295"/>
      <c r="C76" s="30"/>
      <c r="D76" s="275"/>
      <c r="E76" s="245"/>
      <c r="F76" s="275"/>
      <c r="G76" s="275"/>
      <c r="H76" s="97"/>
      <c r="I76" s="223" t="s">
        <v>33</v>
      </c>
      <c r="J76" s="223"/>
      <c r="K76" s="223"/>
      <c r="L76" s="223"/>
    </row>
    <row r="77" spans="2:12" s="14" customFormat="1" ht="21" hidden="1" customHeight="1" x14ac:dyDescent="0.3">
      <c r="B77" s="295"/>
      <c r="C77" s="30"/>
      <c r="D77" s="275"/>
      <c r="E77" s="245"/>
      <c r="F77" s="275"/>
      <c r="G77" s="275"/>
      <c r="H77" s="97" t="s">
        <v>51</v>
      </c>
      <c r="I77" s="96" t="s">
        <v>124</v>
      </c>
      <c r="J77" s="99"/>
      <c r="K77" s="99"/>
      <c r="L77" s="99"/>
    </row>
    <row r="78" spans="2:12" s="14" customFormat="1" ht="21" hidden="1" customHeight="1" x14ac:dyDescent="0.3">
      <c r="B78" s="295"/>
      <c r="C78" s="30"/>
      <c r="D78" s="275"/>
      <c r="E78" s="245"/>
      <c r="F78" s="275"/>
      <c r="G78" s="275"/>
      <c r="H78" s="97"/>
      <c r="I78" s="223" t="s">
        <v>34</v>
      </c>
      <c r="J78" s="223"/>
      <c r="K78" s="223"/>
      <c r="L78" s="223"/>
    </row>
    <row r="79" spans="2:12" s="14" customFormat="1" ht="21" hidden="1" customHeight="1" x14ac:dyDescent="0.3">
      <c r="B79" s="295"/>
      <c r="C79" s="30"/>
      <c r="D79" s="275"/>
      <c r="E79" s="245"/>
      <c r="F79" s="275"/>
      <c r="G79" s="275"/>
      <c r="H79" s="97"/>
      <c r="I79" s="96" t="s">
        <v>3</v>
      </c>
      <c r="J79" s="84"/>
      <c r="K79" s="84"/>
      <c r="L79" s="84"/>
    </row>
    <row r="80" spans="2:12" s="14" customFormat="1" ht="21" hidden="1" customHeight="1" x14ac:dyDescent="0.3">
      <c r="B80" s="295"/>
      <c r="C80" s="30"/>
      <c r="D80" s="275"/>
      <c r="E80" s="245"/>
      <c r="F80" s="275"/>
      <c r="G80" s="275"/>
      <c r="I80" s="223" t="s">
        <v>35</v>
      </c>
      <c r="J80" s="223"/>
      <c r="K80" s="223"/>
      <c r="L80" s="223"/>
    </row>
    <row r="81" spans="2:12" s="14" customFormat="1" ht="0.75" customHeight="1" x14ac:dyDescent="0.3">
      <c r="B81" s="295"/>
      <c r="C81" s="30"/>
      <c r="D81" s="275"/>
      <c r="E81" s="245"/>
      <c r="F81" s="275"/>
      <c r="G81" s="275"/>
      <c r="I81" s="96" t="s">
        <v>152</v>
      </c>
      <c r="J81" s="99"/>
      <c r="K81" s="99"/>
      <c r="L81" s="99"/>
    </row>
    <row r="82" spans="2:12" s="3" customFormat="1" ht="45" customHeight="1" x14ac:dyDescent="0.3">
      <c r="B82" s="192"/>
      <c r="C82" s="214" t="s">
        <v>78</v>
      </c>
      <c r="D82" s="215"/>
      <c r="E82" s="215"/>
      <c r="F82" s="215"/>
      <c r="G82" s="215"/>
      <c r="H82" s="215"/>
      <c r="I82" s="215"/>
      <c r="J82" s="215"/>
      <c r="K82" s="215"/>
      <c r="L82" s="254"/>
    </row>
    <row r="83" spans="2:12" s="4" customFormat="1" ht="21" customHeight="1" x14ac:dyDescent="0.25">
      <c r="B83" s="192"/>
      <c r="C83" s="191" t="s">
        <v>66</v>
      </c>
      <c r="D83" s="191" t="s">
        <v>135</v>
      </c>
      <c r="E83" s="191" t="s">
        <v>80</v>
      </c>
      <c r="F83" s="191" t="s">
        <v>20</v>
      </c>
      <c r="G83" s="191" t="s">
        <v>1</v>
      </c>
      <c r="H83" s="107" t="s">
        <v>58</v>
      </c>
      <c r="I83" s="198" t="s">
        <v>37</v>
      </c>
      <c r="J83" s="199"/>
      <c r="K83" s="199"/>
      <c r="L83" s="200"/>
    </row>
    <row r="84" spans="2:12" s="4" customFormat="1" ht="56.25" x14ac:dyDescent="0.25">
      <c r="B84" s="192"/>
      <c r="C84" s="192"/>
      <c r="D84" s="192"/>
      <c r="E84" s="192"/>
      <c r="F84" s="192"/>
      <c r="G84" s="192"/>
      <c r="H84" s="107">
        <f>H86+H88+H90</f>
        <v>5311.2</v>
      </c>
      <c r="I84" s="25" t="s">
        <v>125</v>
      </c>
      <c r="J84" s="36">
        <v>1679.8</v>
      </c>
      <c r="K84" s="37">
        <f>J84*1.053</f>
        <v>1768.8293999999999</v>
      </c>
      <c r="L84" s="37">
        <f>K84*1.053</f>
        <v>1862.5773581999997</v>
      </c>
    </row>
    <row r="85" spans="2:12" s="4" customFormat="1" x14ac:dyDescent="0.25">
      <c r="B85" s="192"/>
      <c r="C85" s="192"/>
      <c r="D85" s="192"/>
      <c r="E85" s="192"/>
      <c r="F85" s="192"/>
      <c r="G85" s="192"/>
      <c r="H85" s="107" t="s">
        <v>52</v>
      </c>
      <c r="I85" s="198" t="s">
        <v>38</v>
      </c>
      <c r="J85" s="199"/>
      <c r="K85" s="199"/>
      <c r="L85" s="200"/>
    </row>
    <row r="86" spans="2:12" s="4" customFormat="1" x14ac:dyDescent="0.25">
      <c r="B86" s="192"/>
      <c r="C86" s="192"/>
      <c r="D86" s="192"/>
      <c r="E86" s="192"/>
      <c r="F86" s="192"/>
      <c r="G86" s="192"/>
      <c r="H86" s="107">
        <v>1679.8</v>
      </c>
      <c r="I86" s="25" t="s">
        <v>126</v>
      </c>
      <c r="J86" s="36">
        <v>800</v>
      </c>
      <c r="K86" s="36">
        <v>800</v>
      </c>
      <c r="L86" s="36">
        <v>800</v>
      </c>
    </row>
    <row r="87" spans="2:12" s="4" customFormat="1" x14ac:dyDescent="0.25">
      <c r="B87" s="192"/>
      <c r="C87" s="192"/>
      <c r="D87" s="192"/>
      <c r="E87" s="192"/>
      <c r="F87" s="192"/>
      <c r="G87" s="192"/>
      <c r="H87" s="107" t="s">
        <v>50</v>
      </c>
      <c r="I87" s="114" t="s">
        <v>34</v>
      </c>
      <c r="J87" s="101"/>
      <c r="K87" s="101"/>
      <c r="L87" s="101"/>
    </row>
    <row r="88" spans="2:12" s="4" customFormat="1" x14ac:dyDescent="0.25">
      <c r="B88" s="192"/>
      <c r="C88" s="192"/>
      <c r="D88" s="192"/>
      <c r="E88" s="192"/>
      <c r="F88" s="192"/>
      <c r="G88" s="192"/>
      <c r="H88" s="107">
        <v>1768.8</v>
      </c>
      <c r="I88" s="25" t="s">
        <v>7</v>
      </c>
      <c r="J88" s="26">
        <f>J84/J86*1000</f>
        <v>2099.75</v>
      </c>
      <c r="K88" s="26">
        <f>K84/K86*1000</f>
        <v>2211.0367499999998</v>
      </c>
      <c r="L88" s="26">
        <f>L84/L86*1000</f>
        <v>2328.2216977499997</v>
      </c>
    </row>
    <row r="89" spans="2:12" s="4" customFormat="1" x14ac:dyDescent="0.25">
      <c r="B89" s="192"/>
      <c r="C89" s="192"/>
      <c r="D89" s="192"/>
      <c r="E89" s="192"/>
      <c r="F89" s="192"/>
      <c r="G89" s="192"/>
      <c r="H89" s="28" t="s">
        <v>51</v>
      </c>
      <c r="I89" s="198" t="s">
        <v>35</v>
      </c>
      <c r="J89" s="199"/>
      <c r="K89" s="199"/>
      <c r="L89" s="200"/>
    </row>
    <row r="90" spans="2:12" s="4" customFormat="1" x14ac:dyDescent="0.25">
      <c r="B90" s="192"/>
      <c r="C90" s="192"/>
      <c r="D90" s="193"/>
      <c r="E90" s="193"/>
      <c r="F90" s="193"/>
      <c r="G90" s="193"/>
      <c r="H90" s="28">
        <v>1862.6</v>
      </c>
      <c r="I90" s="104" t="s">
        <v>152</v>
      </c>
      <c r="J90" s="36">
        <v>100</v>
      </c>
      <c r="K90" s="36">
        <v>100</v>
      </c>
      <c r="L90" s="36">
        <v>100</v>
      </c>
    </row>
    <row r="91" spans="2:12" s="5" customFormat="1" ht="21" customHeight="1" x14ac:dyDescent="0.25">
      <c r="B91" s="192"/>
      <c r="C91" s="192"/>
      <c r="D91" s="272" t="s">
        <v>100</v>
      </c>
      <c r="E91" s="191" t="s">
        <v>80</v>
      </c>
      <c r="F91" s="191" t="s">
        <v>68</v>
      </c>
      <c r="G91" s="191" t="s">
        <v>13</v>
      </c>
      <c r="H91" s="107" t="s">
        <v>58</v>
      </c>
      <c r="I91" s="198" t="s">
        <v>37</v>
      </c>
      <c r="J91" s="199"/>
      <c r="K91" s="199"/>
      <c r="L91" s="200"/>
    </row>
    <row r="92" spans="2:12" s="5" customFormat="1" ht="37.5" x14ac:dyDescent="0.25">
      <c r="B92" s="192"/>
      <c r="C92" s="192"/>
      <c r="D92" s="273"/>
      <c r="E92" s="192"/>
      <c r="F92" s="192"/>
      <c r="G92" s="192"/>
      <c r="H92" s="107">
        <f>H94+H96+H98</f>
        <v>11000</v>
      </c>
      <c r="I92" s="25" t="s">
        <v>43</v>
      </c>
      <c r="J92" s="37">
        <v>5000</v>
      </c>
      <c r="K92" s="37">
        <v>3000</v>
      </c>
      <c r="L92" s="37">
        <v>3000</v>
      </c>
    </row>
    <row r="93" spans="2:12" s="5" customFormat="1" x14ac:dyDescent="0.25">
      <c r="B93" s="192"/>
      <c r="C93" s="192"/>
      <c r="D93" s="273"/>
      <c r="E93" s="192"/>
      <c r="F93" s="192"/>
      <c r="G93" s="192"/>
      <c r="H93" s="107" t="s">
        <v>52</v>
      </c>
      <c r="I93" s="198" t="s">
        <v>38</v>
      </c>
      <c r="J93" s="199"/>
      <c r="K93" s="199"/>
      <c r="L93" s="200"/>
    </row>
    <row r="94" spans="2:12" s="5" customFormat="1" ht="37.5" x14ac:dyDescent="0.25">
      <c r="B94" s="192"/>
      <c r="C94" s="192"/>
      <c r="D94" s="273"/>
      <c r="E94" s="192"/>
      <c r="F94" s="192"/>
      <c r="G94" s="192"/>
      <c r="H94" s="107">
        <v>5000</v>
      </c>
      <c r="I94" s="25" t="s">
        <v>4</v>
      </c>
      <c r="J94" s="36">
        <v>5</v>
      </c>
      <c r="K94" s="36">
        <v>2</v>
      </c>
      <c r="L94" s="36">
        <v>2</v>
      </c>
    </row>
    <row r="95" spans="2:12" s="5" customFormat="1" x14ac:dyDescent="0.25">
      <c r="B95" s="192"/>
      <c r="C95" s="192"/>
      <c r="D95" s="273"/>
      <c r="E95" s="192"/>
      <c r="F95" s="192"/>
      <c r="G95" s="192"/>
      <c r="H95" s="107" t="s">
        <v>50</v>
      </c>
      <c r="I95" s="198" t="s">
        <v>34</v>
      </c>
      <c r="J95" s="199"/>
      <c r="K95" s="199"/>
      <c r="L95" s="200"/>
    </row>
    <row r="96" spans="2:12" s="5" customFormat="1" ht="37.5" x14ac:dyDescent="0.25">
      <c r="B96" s="192"/>
      <c r="C96" s="192"/>
      <c r="D96" s="273"/>
      <c r="E96" s="192"/>
      <c r="F96" s="192"/>
      <c r="G96" s="192"/>
      <c r="H96" s="107">
        <v>3000</v>
      </c>
      <c r="I96" s="25" t="s">
        <v>5</v>
      </c>
      <c r="J96" s="37">
        <f>J92/J94</f>
        <v>1000</v>
      </c>
      <c r="K96" s="37">
        <f t="shared" ref="K96:L96" si="0">K92/K94</f>
        <v>1500</v>
      </c>
      <c r="L96" s="37">
        <f t="shared" si="0"/>
        <v>1500</v>
      </c>
    </row>
    <row r="97" spans="1:17" s="5" customFormat="1" x14ac:dyDescent="0.25">
      <c r="B97" s="192"/>
      <c r="C97" s="192"/>
      <c r="D97" s="273"/>
      <c r="E97" s="192"/>
      <c r="F97" s="192"/>
      <c r="G97" s="192"/>
      <c r="H97" s="28" t="s">
        <v>51</v>
      </c>
      <c r="I97" s="198" t="s">
        <v>35</v>
      </c>
      <c r="J97" s="199"/>
      <c r="K97" s="199"/>
      <c r="L97" s="200"/>
    </row>
    <row r="98" spans="1:17" s="5" customFormat="1" x14ac:dyDescent="0.25">
      <c r="B98" s="192"/>
      <c r="C98" s="192"/>
      <c r="D98" s="274"/>
      <c r="E98" s="193"/>
      <c r="F98" s="193"/>
      <c r="G98" s="193"/>
      <c r="H98" s="28">
        <v>3000</v>
      </c>
      <c r="I98" s="104" t="s">
        <v>152</v>
      </c>
      <c r="J98" s="36">
        <v>100</v>
      </c>
      <c r="K98" s="36">
        <v>100</v>
      </c>
      <c r="L98" s="36">
        <v>100</v>
      </c>
    </row>
    <row r="99" spans="1:17" s="5" customFormat="1" ht="21" customHeight="1" x14ac:dyDescent="0.25">
      <c r="B99" s="192"/>
      <c r="C99" s="192"/>
      <c r="D99" s="191" t="s">
        <v>131</v>
      </c>
      <c r="E99" s="191" t="s">
        <v>80</v>
      </c>
      <c r="F99" s="191" t="s">
        <v>12</v>
      </c>
      <c r="G99" s="191" t="s">
        <v>13</v>
      </c>
      <c r="H99" s="107" t="s">
        <v>58</v>
      </c>
      <c r="I99" s="198" t="s">
        <v>37</v>
      </c>
      <c r="J99" s="199"/>
      <c r="K99" s="199"/>
      <c r="L99" s="200"/>
    </row>
    <row r="100" spans="1:17" s="5" customFormat="1" ht="56.25" x14ac:dyDescent="0.25">
      <c r="B100" s="192"/>
      <c r="C100" s="192"/>
      <c r="D100" s="192"/>
      <c r="E100" s="192"/>
      <c r="F100" s="192"/>
      <c r="G100" s="192"/>
      <c r="H100" s="107">
        <f>H102+H104+H106</f>
        <v>7829.2</v>
      </c>
      <c r="I100" s="25" t="s">
        <v>145</v>
      </c>
      <c r="J100" s="52">
        <f>1396.8+1200</f>
        <v>2596.8000000000002</v>
      </c>
      <c r="K100" s="37">
        <v>2061.6</v>
      </c>
      <c r="L100" s="37">
        <v>3170.8</v>
      </c>
    </row>
    <row r="101" spans="1:17" s="5" customFormat="1" x14ac:dyDescent="0.25">
      <c r="B101" s="192"/>
      <c r="C101" s="192"/>
      <c r="D101" s="192"/>
      <c r="E101" s="192"/>
      <c r="F101" s="192"/>
      <c r="G101" s="192"/>
      <c r="H101" s="107" t="s">
        <v>52</v>
      </c>
      <c r="I101" s="198" t="s">
        <v>38</v>
      </c>
      <c r="J101" s="199"/>
      <c r="K101" s="199"/>
      <c r="L101" s="200"/>
    </row>
    <row r="102" spans="1:17" s="5" customFormat="1" ht="37.5" x14ac:dyDescent="0.25">
      <c r="B102" s="192"/>
      <c r="C102" s="192"/>
      <c r="D102" s="192"/>
      <c r="E102" s="192"/>
      <c r="F102" s="192"/>
      <c r="G102" s="192"/>
      <c r="H102" s="54">
        <v>2596.8000000000002</v>
      </c>
      <c r="I102" s="25" t="s">
        <v>153</v>
      </c>
      <c r="J102" s="36">
        <v>32</v>
      </c>
      <c r="K102" s="36">
        <v>32</v>
      </c>
      <c r="L102" s="36">
        <v>31</v>
      </c>
    </row>
    <row r="103" spans="1:17" s="5" customFormat="1" x14ac:dyDescent="0.25">
      <c r="B103" s="192"/>
      <c r="C103" s="192"/>
      <c r="D103" s="192"/>
      <c r="E103" s="192"/>
      <c r="F103" s="192"/>
      <c r="G103" s="192"/>
      <c r="H103" s="107" t="s">
        <v>50</v>
      </c>
      <c r="I103" s="198" t="s">
        <v>34</v>
      </c>
      <c r="J103" s="199"/>
      <c r="K103" s="199"/>
      <c r="L103" s="200"/>
    </row>
    <row r="104" spans="1:17" s="5" customFormat="1" x14ac:dyDescent="0.25">
      <c r="B104" s="192"/>
      <c r="C104" s="192"/>
      <c r="D104" s="192"/>
      <c r="E104" s="192"/>
      <c r="F104" s="192"/>
      <c r="G104" s="192"/>
      <c r="H104" s="107">
        <v>2061.6</v>
      </c>
      <c r="I104" s="25" t="s">
        <v>18</v>
      </c>
      <c r="J104" s="37">
        <f>J100/J102</f>
        <v>81.150000000000006</v>
      </c>
      <c r="K104" s="37">
        <f>K100/K102</f>
        <v>64.424999999999997</v>
      </c>
      <c r="L104" s="37">
        <f>L100/L102</f>
        <v>102.28387096774195</v>
      </c>
    </row>
    <row r="105" spans="1:17" s="5" customFormat="1" x14ac:dyDescent="0.25">
      <c r="B105" s="192"/>
      <c r="C105" s="192"/>
      <c r="D105" s="192"/>
      <c r="E105" s="192"/>
      <c r="F105" s="192"/>
      <c r="G105" s="192"/>
      <c r="H105" s="28" t="s">
        <v>51</v>
      </c>
      <c r="I105" s="198" t="s">
        <v>35</v>
      </c>
      <c r="J105" s="199"/>
      <c r="K105" s="199"/>
      <c r="L105" s="200"/>
    </row>
    <row r="106" spans="1:17" s="5" customFormat="1" ht="37.5" x14ac:dyDescent="0.25">
      <c r="B106" s="192"/>
      <c r="C106" s="192"/>
      <c r="D106" s="193"/>
      <c r="E106" s="193"/>
      <c r="F106" s="193"/>
      <c r="G106" s="193"/>
      <c r="H106" s="28">
        <v>3170.8</v>
      </c>
      <c r="I106" s="25" t="s">
        <v>21</v>
      </c>
      <c r="J106" s="36">
        <v>100</v>
      </c>
      <c r="K106" s="36">
        <v>100</v>
      </c>
      <c r="L106" s="36">
        <v>100</v>
      </c>
    </row>
    <row r="107" spans="1:17" s="5" customFormat="1" ht="20.25" hidden="1" customHeight="1" x14ac:dyDescent="0.25">
      <c r="A107" s="133"/>
      <c r="B107" s="192"/>
      <c r="C107" s="140"/>
      <c r="D107" s="255" t="s">
        <v>180</v>
      </c>
      <c r="E107" s="258" t="s">
        <v>57</v>
      </c>
      <c r="F107" s="261" t="s">
        <v>12</v>
      </c>
      <c r="G107" s="264"/>
      <c r="H107" s="267" t="s">
        <v>74</v>
      </c>
      <c r="I107" s="198"/>
      <c r="J107" s="199"/>
      <c r="K107" s="199"/>
      <c r="L107" s="200"/>
      <c r="M107" s="134"/>
      <c r="N107" s="135"/>
      <c r="O107" s="135"/>
      <c r="P107" s="133"/>
    </row>
    <row r="108" spans="1:17" s="5" customFormat="1" ht="20.25" hidden="1" x14ac:dyDescent="0.25">
      <c r="A108" s="133"/>
      <c r="B108" s="192"/>
      <c r="C108" s="140"/>
      <c r="D108" s="256"/>
      <c r="E108" s="259"/>
      <c r="F108" s="262"/>
      <c r="G108" s="265"/>
      <c r="H108" s="268"/>
      <c r="I108" s="144"/>
      <c r="J108" s="147"/>
      <c r="K108" s="152"/>
      <c r="L108" s="147"/>
      <c r="M108" s="137" t="s">
        <v>178</v>
      </c>
      <c r="N108" s="136"/>
      <c r="O108" s="136"/>
      <c r="P108" s="133"/>
    </row>
    <row r="109" spans="1:17" s="5" customFormat="1" ht="20.25" hidden="1" x14ac:dyDescent="0.25">
      <c r="A109" s="133"/>
      <c r="B109" s="192"/>
      <c r="C109" s="140"/>
      <c r="D109" s="256"/>
      <c r="E109" s="259"/>
      <c r="F109" s="262"/>
      <c r="G109" s="265"/>
      <c r="H109" s="268"/>
      <c r="I109" s="154"/>
      <c r="J109" s="155"/>
      <c r="K109" s="154"/>
      <c r="L109" s="155"/>
      <c r="M109" s="137"/>
      <c r="N109" s="135"/>
      <c r="O109" s="135"/>
      <c r="P109" s="133"/>
    </row>
    <row r="110" spans="1:17" s="5" customFormat="1" ht="20.25" hidden="1" x14ac:dyDescent="0.25">
      <c r="A110" s="133"/>
      <c r="B110" s="192"/>
      <c r="C110" s="140"/>
      <c r="D110" s="256"/>
      <c r="E110" s="259"/>
      <c r="F110" s="262"/>
      <c r="G110" s="265"/>
      <c r="H110" s="268"/>
      <c r="I110" s="145"/>
      <c r="J110" s="156"/>
      <c r="K110" s="149"/>
      <c r="L110" s="156"/>
      <c r="M110" s="137" t="s">
        <v>178</v>
      </c>
      <c r="N110" s="136"/>
      <c r="O110" s="136"/>
      <c r="P110" s="133"/>
    </row>
    <row r="111" spans="1:17" s="5" customFormat="1" ht="20.25" hidden="1" x14ac:dyDescent="0.25">
      <c r="A111" s="133"/>
      <c r="B111" s="192"/>
      <c r="C111" s="140"/>
      <c r="D111" s="256"/>
      <c r="E111" s="259"/>
      <c r="F111" s="262"/>
      <c r="G111" s="265"/>
      <c r="H111" s="268"/>
      <c r="I111" s="154"/>
      <c r="J111" s="155"/>
      <c r="K111" s="154"/>
      <c r="L111" s="155"/>
      <c r="M111" s="137"/>
      <c r="N111" s="135"/>
      <c r="O111" s="135"/>
      <c r="P111" s="133"/>
      <c r="Q111" s="133"/>
    </row>
    <row r="112" spans="1:17" s="5" customFormat="1" ht="20.25" hidden="1" x14ac:dyDescent="0.25">
      <c r="A112" s="133"/>
      <c r="B112" s="192"/>
      <c r="C112" s="140"/>
      <c r="D112" s="256"/>
      <c r="E112" s="259"/>
      <c r="F112" s="262"/>
      <c r="G112" s="265"/>
      <c r="H112" s="268"/>
      <c r="I112" s="145"/>
      <c r="J112" s="157"/>
      <c r="K112" s="150"/>
      <c r="L112" s="157"/>
      <c r="M112" s="137" t="s">
        <v>178</v>
      </c>
      <c r="N112" s="136"/>
      <c r="O112" s="136"/>
      <c r="P112" s="137"/>
      <c r="Q112" s="133"/>
    </row>
    <row r="113" spans="1:17" s="5" customFormat="1" ht="20.25" hidden="1" x14ac:dyDescent="0.25">
      <c r="A113" s="133"/>
      <c r="B113" s="192"/>
      <c r="C113" s="140"/>
      <c r="D113" s="256"/>
      <c r="E113" s="259"/>
      <c r="F113" s="262"/>
      <c r="G113" s="265"/>
      <c r="H113" s="268"/>
      <c r="I113" s="154"/>
      <c r="J113" s="155"/>
      <c r="K113" s="154"/>
      <c r="L113" s="155"/>
      <c r="M113" s="137"/>
      <c r="N113" s="135"/>
      <c r="O113" s="135"/>
      <c r="P113" s="133"/>
      <c r="Q113" s="133"/>
    </row>
    <row r="114" spans="1:17" s="5" customFormat="1" ht="62.25" hidden="1" customHeight="1" x14ac:dyDescent="0.25">
      <c r="A114" s="133"/>
      <c r="B114" s="192"/>
      <c r="C114" s="140"/>
      <c r="D114" s="257"/>
      <c r="E114" s="260"/>
      <c r="F114" s="263"/>
      <c r="G114" s="266"/>
      <c r="H114" s="269"/>
      <c r="I114" s="145"/>
      <c r="J114" s="156"/>
      <c r="K114" s="149"/>
      <c r="L114" s="156"/>
      <c r="M114" s="137" t="s">
        <v>178</v>
      </c>
      <c r="N114" s="138"/>
      <c r="O114" s="138"/>
      <c r="P114" s="139"/>
      <c r="Q114" s="133"/>
    </row>
    <row r="115" spans="1:17" s="5" customFormat="1" ht="20.25" hidden="1" customHeight="1" x14ac:dyDescent="0.25">
      <c r="A115" s="133"/>
      <c r="B115" s="192"/>
      <c r="C115" s="132"/>
      <c r="D115" s="255" t="s">
        <v>181</v>
      </c>
      <c r="E115" s="258" t="s">
        <v>57</v>
      </c>
      <c r="F115" s="261" t="s">
        <v>68</v>
      </c>
      <c r="G115" s="264"/>
      <c r="H115" s="267" t="s">
        <v>74</v>
      </c>
      <c r="I115" s="198"/>
      <c r="J115" s="199"/>
      <c r="K115" s="199"/>
      <c r="L115" s="200"/>
      <c r="M115" s="158"/>
      <c r="N115" s="135"/>
      <c r="O115" s="135"/>
      <c r="P115" s="133"/>
    </row>
    <row r="116" spans="1:17" s="5" customFormat="1" ht="20.25" hidden="1" x14ac:dyDescent="0.25">
      <c r="A116" s="133"/>
      <c r="B116" s="192"/>
      <c r="C116" s="132"/>
      <c r="D116" s="256"/>
      <c r="E116" s="259"/>
      <c r="F116" s="262"/>
      <c r="G116" s="265"/>
      <c r="H116" s="268"/>
      <c r="I116" s="145"/>
      <c r="J116" s="147"/>
      <c r="K116" s="151"/>
      <c r="L116" s="147"/>
      <c r="M116" s="137" t="s">
        <v>178</v>
      </c>
      <c r="N116" s="136"/>
      <c r="O116" s="136"/>
      <c r="P116" s="133"/>
    </row>
    <row r="117" spans="1:17" s="5" customFormat="1" ht="20.25" hidden="1" x14ac:dyDescent="0.25">
      <c r="A117" s="133"/>
      <c r="B117" s="192"/>
      <c r="C117" s="132"/>
      <c r="D117" s="256"/>
      <c r="E117" s="259"/>
      <c r="F117" s="262"/>
      <c r="G117" s="265"/>
      <c r="H117" s="268"/>
      <c r="I117" s="154"/>
      <c r="J117" s="155"/>
      <c r="K117" s="154"/>
      <c r="L117" s="155"/>
      <c r="M117" s="137"/>
      <c r="N117" s="135"/>
      <c r="O117" s="135"/>
      <c r="P117" s="133"/>
    </row>
    <row r="118" spans="1:17" s="5" customFormat="1" ht="20.25" hidden="1" x14ac:dyDescent="0.25">
      <c r="A118" s="133"/>
      <c r="B118" s="192"/>
      <c r="C118" s="132"/>
      <c r="D118" s="256"/>
      <c r="E118" s="259"/>
      <c r="F118" s="262"/>
      <c r="G118" s="265"/>
      <c r="H118" s="268"/>
      <c r="I118" s="145"/>
      <c r="J118" s="156"/>
      <c r="K118" s="149"/>
      <c r="L118" s="156"/>
      <c r="M118" s="137" t="s">
        <v>178</v>
      </c>
      <c r="N118" s="136"/>
      <c r="O118" s="136"/>
      <c r="P118" s="133"/>
    </row>
    <row r="119" spans="1:17" s="5" customFormat="1" ht="20.25" hidden="1" x14ac:dyDescent="0.25">
      <c r="A119" s="133"/>
      <c r="B119" s="192"/>
      <c r="C119" s="132"/>
      <c r="D119" s="256"/>
      <c r="E119" s="259"/>
      <c r="F119" s="262"/>
      <c r="G119" s="265"/>
      <c r="H119" s="268"/>
      <c r="I119" s="154"/>
      <c r="J119" s="155"/>
      <c r="K119" s="154"/>
      <c r="L119" s="155"/>
      <c r="M119" s="137"/>
      <c r="N119" s="135"/>
      <c r="O119" s="135"/>
      <c r="P119" s="133"/>
      <c r="Q119" s="133"/>
    </row>
    <row r="120" spans="1:17" s="5" customFormat="1" ht="20.25" hidden="1" x14ac:dyDescent="0.25">
      <c r="A120" s="133"/>
      <c r="B120" s="192"/>
      <c r="C120" s="132"/>
      <c r="D120" s="256"/>
      <c r="E120" s="259"/>
      <c r="F120" s="262"/>
      <c r="G120" s="265"/>
      <c r="H120" s="268"/>
      <c r="I120" s="145"/>
      <c r="J120" s="157"/>
      <c r="K120" s="150"/>
      <c r="L120" s="157"/>
      <c r="M120" s="137" t="s">
        <v>178</v>
      </c>
      <c r="N120" s="136"/>
      <c r="O120" s="136"/>
      <c r="P120" s="137"/>
      <c r="Q120" s="133"/>
    </row>
    <row r="121" spans="1:17" s="5" customFormat="1" ht="20.25" hidden="1" x14ac:dyDescent="0.25">
      <c r="A121" s="133"/>
      <c r="B121" s="192"/>
      <c r="C121" s="132"/>
      <c r="D121" s="256"/>
      <c r="E121" s="259"/>
      <c r="F121" s="262"/>
      <c r="G121" s="265"/>
      <c r="H121" s="268"/>
      <c r="I121" s="154"/>
      <c r="J121" s="155"/>
      <c r="K121" s="154"/>
      <c r="L121" s="155"/>
      <c r="M121" s="137"/>
      <c r="N121" s="135"/>
      <c r="O121" s="135"/>
      <c r="P121" s="133"/>
      <c r="Q121" s="133"/>
    </row>
    <row r="122" spans="1:17" s="5" customFormat="1" ht="93.75" hidden="1" customHeight="1" x14ac:dyDescent="0.25">
      <c r="A122" s="133"/>
      <c r="B122" s="192"/>
      <c r="C122" s="132"/>
      <c r="D122" s="257"/>
      <c r="E122" s="260"/>
      <c r="F122" s="263"/>
      <c r="G122" s="266"/>
      <c r="H122" s="269"/>
      <c r="I122" s="146"/>
      <c r="J122" s="148"/>
      <c r="K122" s="153"/>
      <c r="L122" s="148"/>
      <c r="M122" s="137" t="s">
        <v>178</v>
      </c>
      <c r="N122" s="138"/>
      <c r="O122" s="138"/>
      <c r="P122" s="139"/>
      <c r="Q122" s="133"/>
    </row>
    <row r="123" spans="1:17" s="5" customFormat="1" x14ac:dyDescent="0.25">
      <c r="B123" s="192"/>
      <c r="C123" s="140"/>
      <c r="D123" s="140"/>
      <c r="E123" s="140"/>
      <c r="F123" s="140"/>
      <c r="G123" s="140"/>
      <c r="H123" s="142"/>
      <c r="I123" s="159"/>
      <c r="J123" s="160"/>
      <c r="K123" s="160"/>
      <c r="L123" s="161"/>
    </row>
    <row r="124" spans="1:17" s="5" customFormat="1" ht="21" customHeight="1" x14ac:dyDescent="0.25">
      <c r="B124" s="192"/>
      <c r="C124" s="140"/>
      <c r="D124" s="191" t="s">
        <v>195</v>
      </c>
      <c r="E124" s="191" t="s">
        <v>139</v>
      </c>
      <c r="F124" s="191" t="s">
        <v>12</v>
      </c>
      <c r="G124" s="191" t="s">
        <v>13</v>
      </c>
      <c r="H124" s="143" t="s">
        <v>53</v>
      </c>
      <c r="I124" s="198" t="s">
        <v>37</v>
      </c>
      <c r="J124" s="199"/>
      <c r="K124" s="199"/>
      <c r="L124" s="200"/>
    </row>
    <row r="125" spans="1:17" s="5" customFormat="1" ht="37.5" x14ac:dyDescent="0.25">
      <c r="B125" s="192"/>
      <c r="C125" s="140"/>
      <c r="D125" s="192"/>
      <c r="E125" s="192"/>
      <c r="F125" s="192"/>
      <c r="G125" s="192"/>
      <c r="H125" s="143">
        <f>H127+H129+H131</f>
        <v>16885.8</v>
      </c>
      <c r="I125" s="31" t="s">
        <v>119</v>
      </c>
      <c r="J125" s="44">
        <f>4207.5+4207.5+970.8</f>
        <v>9385.7999999999993</v>
      </c>
      <c r="K125" s="44">
        <v>7500</v>
      </c>
      <c r="L125" s="44"/>
    </row>
    <row r="126" spans="1:17" s="5" customFormat="1" ht="28.9" customHeight="1" x14ac:dyDescent="0.25">
      <c r="B126" s="192"/>
      <c r="C126" s="140"/>
      <c r="D126" s="192"/>
      <c r="E126" s="192"/>
      <c r="F126" s="192"/>
      <c r="G126" s="192"/>
      <c r="H126" s="143" t="s">
        <v>52</v>
      </c>
      <c r="I126" s="198" t="s">
        <v>38</v>
      </c>
      <c r="J126" s="199"/>
      <c r="K126" s="199"/>
      <c r="L126" s="200"/>
    </row>
    <row r="127" spans="1:17" s="5" customFormat="1" ht="31.9" customHeight="1" x14ac:dyDescent="0.25">
      <c r="B127" s="192"/>
      <c r="C127" s="140"/>
      <c r="D127" s="192"/>
      <c r="E127" s="192"/>
      <c r="F127" s="192"/>
      <c r="G127" s="192"/>
      <c r="H127" s="143">
        <v>9385.7999999999993</v>
      </c>
      <c r="I127" s="31" t="s">
        <v>154</v>
      </c>
      <c r="J127" s="81">
        <v>3</v>
      </c>
      <c r="K127" s="81">
        <v>1</v>
      </c>
      <c r="L127" s="81"/>
    </row>
    <row r="128" spans="1:17" s="5" customFormat="1" ht="31.15" customHeight="1" x14ac:dyDescent="0.25">
      <c r="B128" s="192"/>
      <c r="C128" s="140"/>
      <c r="D128" s="192"/>
      <c r="E128" s="192"/>
      <c r="F128" s="192"/>
      <c r="G128" s="192"/>
      <c r="H128" s="143" t="s">
        <v>50</v>
      </c>
      <c r="I128" s="198" t="s">
        <v>34</v>
      </c>
      <c r="J128" s="199"/>
      <c r="K128" s="199"/>
      <c r="L128" s="200"/>
    </row>
    <row r="129" spans="2:12" s="5" customFormat="1" ht="37.5" x14ac:dyDescent="0.25">
      <c r="B129" s="192"/>
      <c r="C129" s="140"/>
      <c r="D129" s="192"/>
      <c r="E129" s="192"/>
      <c r="F129" s="192"/>
      <c r="G129" s="192"/>
      <c r="H129" s="141">
        <v>7500</v>
      </c>
      <c r="I129" s="31" t="s">
        <v>166</v>
      </c>
      <c r="J129" s="44">
        <f>J125/J127</f>
        <v>3128.6</v>
      </c>
      <c r="K129" s="44">
        <v>7500</v>
      </c>
      <c r="L129" s="44"/>
    </row>
    <row r="130" spans="2:12" s="5" customFormat="1" ht="31.15" customHeight="1" x14ac:dyDescent="0.25">
      <c r="B130" s="192"/>
      <c r="C130" s="140"/>
      <c r="D130" s="192"/>
      <c r="E130" s="192"/>
      <c r="F130" s="192"/>
      <c r="G130" s="192"/>
      <c r="H130" s="143"/>
      <c r="I130" s="198" t="s">
        <v>35</v>
      </c>
      <c r="J130" s="199"/>
      <c r="K130" s="199"/>
      <c r="L130" s="200"/>
    </row>
    <row r="131" spans="2:12" s="5" customFormat="1" ht="35.1" customHeight="1" x14ac:dyDescent="0.25">
      <c r="B131" s="192"/>
      <c r="C131" s="95"/>
      <c r="D131" s="193"/>
      <c r="E131" s="193"/>
      <c r="F131" s="193"/>
      <c r="G131" s="193"/>
      <c r="H131" s="28"/>
      <c r="I131" s="35" t="s">
        <v>132</v>
      </c>
      <c r="J131" s="81">
        <v>9</v>
      </c>
      <c r="K131" s="81">
        <v>3</v>
      </c>
      <c r="L131" s="81"/>
    </row>
    <row r="132" spans="2:12" s="5" customFormat="1" ht="36" customHeight="1" x14ac:dyDescent="0.25">
      <c r="B132" s="295"/>
      <c r="C132" s="95"/>
      <c r="D132" s="191" t="s">
        <v>196</v>
      </c>
      <c r="E132" s="191">
        <v>2023</v>
      </c>
      <c r="F132" s="191" t="s">
        <v>140</v>
      </c>
      <c r="G132" s="191" t="s">
        <v>13</v>
      </c>
      <c r="H132" s="32" t="s">
        <v>120</v>
      </c>
      <c r="I132" s="198" t="s">
        <v>32</v>
      </c>
      <c r="J132" s="270"/>
      <c r="K132" s="270"/>
      <c r="L132" s="271"/>
    </row>
    <row r="133" spans="2:12" s="5" customFormat="1" ht="36" customHeight="1" x14ac:dyDescent="0.25">
      <c r="B133" s="295"/>
      <c r="C133" s="95"/>
      <c r="D133" s="192"/>
      <c r="E133" s="192"/>
      <c r="F133" s="192"/>
      <c r="G133" s="192"/>
      <c r="H133" s="116">
        <f>H135+H137+H139</f>
        <v>27285</v>
      </c>
      <c r="I133" s="31" t="s">
        <v>127</v>
      </c>
      <c r="J133" s="82"/>
      <c r="K133" s="44">
        <v>25000</v>
      </c>
      <c r="L133" s="170">
        <v>2285</v>
      </c>
    </row>
    <row r="134" spans="2:12" s="5" customFormat="1" ht="36" customHeight="1" x14ac:dyDescent="0.25">
      <c r="B134" s="295"/>
      <c r="C134" s="95"/>
      <c r="D134" s="192"/>
      <c r="E134" s="192"/>
      <c r="F134" s="192"/>
      <c r="G134" s="192"/>
      <c r="H134" s="105"/>
      <c r="I134" s="102" t="s">
        <v>33</v>
      </c>
      <c r="J134" s="102"/>
      <c r="K134" s="173"/>
      <c r="L134" s="169"/>
    </row>
    <row r="135" spans="2:12" s="5" customFormat="1" ht="36" customHeight="1" x14ac:dyDescent="0.25">
      <c r="B135" s="295"/>
      <c r="C135" s="95"/>
      <c r="D135" s="192"/>
      <c r="E135" s="192"/>
      <c r="F135" s="192"/>
      <c r="G135" s="192"/>
      <c r="H135" s="105"/>
      <c r="I135" s="31" t="s">
        <v>128</v>
      </c>
      <c r="J135" s="83"/>
      <c r="K135" s="81">
        <v>1</v>
      </c>
      <c r="L135" s="32">
        <v>1</v>
      </c>
    </row>
    <row r="136" spans="2:12" s="5" customFormat="1" ht="36" customHeight="1" x14ac:dyDescent="0.25">
      <c r="B136" s="295"/>
      <c r="C136" s="95"/>
      <c r="D136" s="192"/>
      <c r="E136" s="192"/>
      <c r="F136" s="192"/>
      <c r="G136" s="192"/>
      <c r="H136" s="32" t="s">
        <v>50</v>
      </c>
      <c r="I136" s="103" t="s">
        <v>36</v>
      </c>
      <c r="J136" s="104"/>
      <c r="K136" s="31"/>
      <c r="L136" s="169"/>
    </row>
    <row r="137" spans="2:12" s="5" customFormat="1" ht="36" customHeight="1" x14ac:dyDescent="0.25">
      <c r="B137" s="295"/>
      <c r="C137" s="95"/>
      <c r="D137" s="192"/>
      <c r="E137" s="192"/>
      <c r="F137" s="192"/>
      <c r="G137" s="192"/>
      <c r="H137" s="116">
        <f>K133</f>
        <v>25000</v>
      </c>
      <c r="I137" s="31" t="s">
        <v>129</v>
      </c>
      <c r="J137" s="82"/>
      <c r="K137" s="44">
        <v>25000</v>
      </c>
      <c r="L137" s="170">
        <v>2285</v>
      </c>
    </row>
    <row r="138" spans="2:12" s="5" customFormat="1" ht="23.1" customHeight="1" x14ac:dyDescent="0.25">
      <c r="B138" s="295"/>
      <c r="C138" s="95"/>
      <c r="D138" s="192"/>
      <c r="E138" s="192"/>
      <c r="F138" s="192"/>
      <c r="G138" s="192"/>
      <c r="H138" s="32" t="s">
        <v>51</v>
      </c>
      <c r="I138" s="103" t="s">
        <v>35</v>
      </c>
      <c r="J138" s="104"/>
      <c r="K138" s="31"/>
      <c r="L138" s="169"/>
    </row>
    <row r="139" spans="2:12" s="5" customFormat="1" ht="36" customHeight="1" x14ac:dyDescent="0.25">
      <c r="B139" s="295"/>
      <c r="C139" s="95"/>
      <c r="D139" s="193"/>
      <c r="E139" s="193"/>
      <c r="F139" s="193"/>
      <c r="G139" s="193"/>
      <c r="H139" s="162">
        <f>L133</f>
        <v>2285</v>
      </c>
      <c r="I139" s="31" t="s">
        <v>152</v>
      </c>
      <c r="J139" s="83"/>
      <c r="K139" s="81">
        <v>100</v>
      </c>
      <c r="L139" s="32">
        <v>100</v>
      </c>
    </row>
    <row r="140" spans="2:12" s="5" customFormat="1" ht="21" customHeight="1" x14ac:dyDescent="0.25">
      <c r="B140" s="192"/>
      <c r="C140" s="214" t="s">
        <v>92</v>
      </c>
      <c r="D140" s="215"/>
      <c r="E140" s="215"/>
      <c r="F140" s="215"/>
      <c r="G140" s="215"/>
      <c r="H140" s="215"/>
      <c r="I140" s="215"/>
      <c r="J140" s="215"/>
      <c r="K140" s="215"/>
      <c r="L140" s="254"/>
    </row>
    <row r="141" spans="2:12" s="5" customFormat="1" ht="21" customHeight="1" x14ac:dyDescent="0.3">
      <c r="B141" s="192"/>
      <c r="C141" s="192" t="s">
        <v>66</v>
      </c>
      <c r="D141" s="191" t="s">
        <v>187</v>
      </c>
      <c r="E141" s="191" t="s">
        <v>57</v>
      </c>
      <c r="F141" s="191" t="s">
        <v>10</v>
      </c>
      <c r="G141" s="191" t="s">
        <v>1</v>
      </c>
      <c r="H141" s="107" t="s">
        <v>55</v>
      </c>
      <c r="I141" s="233" t="s">
        <v>32</v>
      </c>
      <c r="J141" s="234"/>
      <c r="K141" s="234"/>
      <c r="L141" s="235"/>
    </row>
    <row r="142" spans="2:12" s="5" customFormat="1" ht="56.25" x14ac:dyDescent="0.25">
      <c r="B142" s="192"/>
      <c r="C142" s="192"/>
      <c r="D142" s="192"/>
      <c r="E142" s="192"/>
      <c r="F142" s="192"/>
      <c r="G142" s="192"/>
      <c r="H142" s="107">
        <f>H144+H146+H148</f>
        <v>387.6</v>
      </c>
      <c r="I142" s="25" t="s">
        <v>141</v>
      </c>
      <c r="J142" s="37">
        <v>122.6</v>
      </c>
      <c r="K142" s="37">
        <f>J142*1.053</f>
        <v>129.09779999999998</v>
      </c>
      <c r="L142" s="37">
        <f>K142*1.053</f>
        <v>135.93998339999996</v>
      </c>
    </row>
    <row r="143" spans="2:12" s="5" customFormat="1" x14ac:dyDescent="0.25">
      <c r="B143" s="192"/>
      <c r="C143" s="192"/>
      <c r="D143" s="192"/>
      <c r="E143" s="192"/>
      <c r="F143" s="192"/>
      <c r="G143" s="192"/>
      <c r="H143" s="107" t="s">
        <v>52</v>
      </c>
      <c r="I143" s="198" t="s">
        <v>38</v>
      </c>
      <c r="J143" s="199"/>
      <c r="K143" s="199"/>
      <c r="L143" s="200"/>
    </row>
    <row r="144" spans="2:12" s="5" customFormat="1" x14ac:dyDescent="0.25">
      <c r="B144" s="192"/>
      <c r="C144" s="192"/>
      <c r="D144" s="192"/>
      <c r="E144" s="192"/>
      <c r="F144" s="192"/>
      <c r="G144" s="192"/>
      <c r="H144" s="107">
        <v>122.6</v>
      </c>
      <c r="I144" s="25" t="s">
        <v>8</v>
      </c>
      <c r="J144" s="36">
        <v>1800</v>
      </c>
      <c r="K144" s="36">
        <v>1900</v>
      </c>
      <c r="L144" s="36">
        <v>2000</v>
      </c>
    </row>
    <row r="145" spans="2:12" s="5" customFormat="1" x14ac:dyDescent="0.25">
      <c r="B145" s="192"/>
      <c r="C145" s="192"/>
      <c r="D145" s="192"/>
      <c r="E145" s="192"/>
      <c r="F145" s="192"/>
      <c r="G145" s="192"/>
      <c r="H145" s="107" t="s">
        <v>50</v>
      </c>
      <c r="I145" s="198" t="s">
        <v>34</v>
      </c>
      <c r="J145" s="199"/>
      <c r="K145" s="199"/>
      <c r="L145" s="200"/>
    </row>
    <row r="146" spans="2:12" s="5" customFormat="1" x14ac:dyDescent="0.25">
      <c r="B146" s="192"/>
      <c r="C146" s="192"/>
      <c r="D146" s="192"/>
      <c r="E146" s="192"/>
      <c r="F146" s="192"/>
      <c r="G146" s="192"/>
      <c r="H146" s="107">
        <v>129.1</v>
      </c>
      <c r="I146" s="25" t="s">
        <v>9</v>
      </c>
      <c r="J146" s="40">
        <f>J142/J144*1000</f>
        <v>68.111111111111114</v>
      </c>
      <c r="K146" s="40">
        <f>K142/K144*1000</f>
        <v>67.946210526315781</v>
      </c>
      <c r="L146" s="40">
        <f>L142/L144*1000</f>
        <v>67.96999169999998</v>
      </c>
    </row>
    <row r="147" spans="2:12" s="5" customFormat="1" x14ac:dyDescent="0.25">
      <c r="B147" s="192"/>
      <c r="C147" s="192"/>
      <c r="D147" s="192"/>
      <c r="E147" s="192"/>
      <c r="F147" s="192"/>
      <c r="G147" s="192"/>
      <c r="H147" s="28" t="s">
        <v>51</v>
      </c>
      <c r="I147" s="198" t="s">
        <v>39</v>
      </c>
      <c r="J147" s="199"/>
      <c r="K147" s="199"/>
      <c r="L147" s="200"/>
    </row>
    <row r="148" spans="2:12" s="5" customFormat="1" ht="37.5" x14ac:dyDescent="0.25">
      <c r="B148" s="192"/>
      <c r="C148" s="192"/>
      <c r="D148" s="193"/>
      <c r="E148" s="193"/>
      <c r="F148" s="193"/>
      <c r="G148" s="193"/>
      <c r="H148" s="28">
        <v>135.9</v>
      </c>
      <c r="I148" s="25" t="s">
        <v>146</v>
      </c>
      <c r="J148" s="36">
        <v>100</v>
      </c>
      <c r="K148" s="36">
        <v>105.6</v>
      </c>
      <c r="L148" s="36">
        <v>105.2</v>
      </c>
    </row>
    <row r="149" spans="2:12" s="7" customFormat="1" ht="21" customHeight="1" x14ac:dyDescent="0.3">
      <c r="B149" s="192"/>
      <c r="C149" s="192"/>
      <c r="D149" s="191" t="s">
        <v>136</v>
      </c>
      <c r="E149" s="191" t="s">
        <v>57</v>
      </c>
      <c r="F149" s="191" t="s">
        <v>60</v>
      </c>
      <c r="G149" s="191" t="s">
        <v>1</v>
      </c>
      <c r="H149" s="107" t="s">
        <v>55</v>
      </c>
      <c r="I149" s="233" t="s">
        <v>37</v>
      </c>
      <c r="J149" s="234"/>
      <c r="K149" s="234"/>
      <c r="L149" s="235"/>
    </row>
    <row r="150" spans="2:12" s="7" customFormat="1" ht="77.25" customHeight="1" x14ac:dyDescent="0.3">
      <c r="B150" s="192"/>
      <c r="C150" s="192"/>
      <c r="D150" s="192"/>
      <c r="E150" s="192"/>
      <c r="F150" s="192"/>
      <c r="G150" s="192"/>
      <c r="H150" s="107">
        <f>H152+H154+H156</f>
        <v>412.4</v>
      </c>
      <c r="I150" s="25" t="s">
        <v>149</v>
      </c>
      <c r="J150" s="37">
        <v>130</v>
      </c>
      <c r="K150" s="37">
        <f>J150*1.053</f>
        <v>136.88999999999999</v>
      </c>
      <c r="L150" s="37">
        <f>K150*1.063</f>
        <v>145.51406999999998</v>
      </c>
    </row>
    <row r="151" spans="2:12" s="7" customFormat="1" x14ac:dyDescent="0.3">
      <c r="B151" s="192"/>
      <c r="C151" s="192"/>
      <c r="D151" s="192"/>
      <c r="E151" s="192"/>
      <c r="F151" s="192"/>
      <c r="G151" s="192"/>
      <c r="H151" s="107" t="s">
        <v>52</v>
      </c>
      <c r="I151" s="198" t="s">
        <v>38</v>
      </c>
      <c r="J151" s="199"/>
      <c r="K151" s="199"/>
      <c r="L151" s="200"/>
    </row>
    <row r="152" spans="2:12" s="7" customFormat="1" x14ac:dyDescent="0.3">
      <c r="B152" s="192"/>
      <c r="C152" s="192"/>
      <c r="D152" s="192"/>
      <c r="E152" s="192"/>
      <c r="F152" s="192"/>
      <c r="G152" s="192"/>
      <c r="H152" s="107">
        <v>130</v>
      </c>
      <c r="I152" s="25" t="s">
        <v>126</v>
      </c>
      <c r="J152" s="36">
        <v>800</v>
      </c>
      <c r="K152" s="36">
        <v>850</v>
      </c>
      <c r="L152" s="36">
        <v>900</v>
      </c>
    </row>
    <row r="153" spans="2:12" s="7" customFormat="1" x14ac:dyDescent="0.3">
      <c r="B153" s="192"/>
      <c r="C153" s="192"/>
      <c r="D153" s="192"/>
      <c r="E153" s="192"/>
      <c r="F153" s="192"/>
      <c r="G153" s="192"/>
      <c r="H153" s="107" t="s">
        <v>50</v>
      </c>
      <c r="I153" s="198" t="s">
        <v>34</v>
      </c>
      <c r="J153" s="199"/>
      <c r="K153" s="199"/>
      <c r="L153" s="200"/>
    </row>
    <row r="154" spans="2:12" s="7" customFormat="1" x14ac:dyDescent="0.3">
      <c r="B154" s="192"/>
      <c r="C154" s="192"/>
      <c r="D154" s="192"/>
      <c r="E154" s="192"/>
      <c r="F154" s="192"/>
      <c r="G154" s="192"/>
      <c r="H154" s="107">
        <v>136.9</v>
      </c>
      <c r="I154" s="25" t="s">
        <v>7</v>
      </c>
      <c r="J154" s="37">
        <f>J150/J152*1000</f>
        <v>162.5</v>
      </c>
      <c r="K154" s="37">
        <f>K150/K152*1000</f>
        <v>161.0470588235294</v>
      </c>
      <c r="L154" s="37">
        <f>L150/L152*1000</f>
        <v>161.68229999999997</v>
      </c>
    </row>
    <row r="155" spans="2:12" s="7" customFormat="1" x14ac:dyDescent="0.3">
      <c r="B155" s="192"/>
      <c r="C155" s="192"/>
      <c r="D155" s="192"/>
      <c r="E155" s="192"/>
      <c r="F155" s="192"/>
      <c r="G155" s="192"/>
      <c r="H155" s="28" t="s">
        <v>51</v>
      </c>
      <c r="I155" s="198" t="s">
        <v>35</v>
      </c>
      <c r="J155" s="199"/>
      <c r="K155" s="199"/>
      <c r="L155" s="200"/>
    </row>
    <row r="156" spans="2:12" s="7" customFormat="1" ht="39" customHeight="1" x14ac:dyDescent="0.3">
      <c r="B156" s="192"/>
      <c r="C156" s="192"/>
      <c r="D156" s="193"/>
      <c r="E156" s="193"/>
      <c r="F156" s="193"/>
      <c r="G156" s="193"/>
      <c r="H156" s="28">
        <v>145.5</v>
      </c>
      <c r="I156" s="25" t="s">
        <v>142</v>
      </c>
      <c r="J156" s="36">
        <v>100</v>
      </c>
      <c r="K156" s="36">
        <v>106.3</v>
      </c>
      <c r="L156" s="36">
        <v>105.9</v>
      </c>
    </row>
    <row r="157" spans="2:12" s="7" customFormat="1" ht="21" customHeight="1" x14ac:dyDescent="0.3">
      <c r="B157" s="192"/>
      <c r="C157" s="214" t="s">
        <v>109</v>
      </c>
      <c r="D157" s="215"/>
      <c r="E157" s="215"/>
      <c r="F157" s="215"/>
      <c r="G157" s="215"/>
      <c r="H157" s="215"/>
      <c r="I157" s="215"/>
      <c r="J157" s="215"/>
      <c r="K157" s="215"/>
      <c r="L157" s="254"/>
    </row>
    <row r="158" spans="2:12" s="7" customFormat="1" ht="18" customHeight="1" x14ac:dyDescent="0.3">
      <c r="B158" s="192"/>
      <c r="C158" s="191" t="s">
        <v>66</v>
      </c>
      <c r="D158" s="245" t="s">
        <v>115</v>
      </c>
      <c r="E158" s="191" t="s">
        <v>80</v>
      </c>
      <c r="F158" s="245" t="s">
        <v>6</v>
      </c>
      <c r="G158" s="245" t="s">
        <v>1</v>
      </c>
      <c r="H158" s="28" t="s">
        <v>55</v>
      </c>
      <c r="I158" s="250" t="s">
        <v>37</v>
      </c>
      <c r="J158" s="250"/>
      <c r="K158" s="250"/>
      <c r="L158" s="250"/>
    </row>
    <row r="159" spans="2:12" s="7" customFormat="1" ht="75" x14ac:dyDescent="0.3">
      <c r="B159" s="192"/>
      <c r="C159" s="192"/>
      <c r="D159" s="245"/>
      <c r="E159" s="192"/>
      <c r="F159" s="245"/>
      <c r="G159" s="245"/>
      <c r="H159" s="28">
        <f>H161+H163+H165</f>
        <v>826.5</v>
      </c>
      <c r="I159" s="25" t="s">
        <v>155</v>
      </c>
      <c r="J159" s="36">
        <v>261.39999999999998</v>
      </c>
      <c r="K159" s="37">
        <f>J159*1.053</f>
        <v>275.25419999999997</v>
      </c>
      <c r="L159" s="37">
        <f>K159*105.3%</f>
        <v>289.84267259999996</v>
      </c>
    </row>
    <row r="160" spans="2:12" s="7" customFormat="1" x14ac:dyDescent="0.3">
      <c r="B160" s="192"/>
      <c r="C160" s="192"/>
      <c r="D160" s="245"/>
      <c r="E160" s="192"/>
      <c r="F160" s="245"/>
      <c r="G160" s="245"/>
      <c r="H160" s="28" t="s">
        <v>52</v>
      </c>
      <c r="I160" s="250" t="s">
        <v>33</v>
      </c>
      <c r="J160" s="250"/>
      <c r="K160" s="250"/>
      <c r="L160" s="250"/>
    </row>
    <row r="161" spans="2:12" s="7" customFormat="1" x14ac:dyDescent="0.3">
      <c r="B161" s="192"/>
      <c r="C161" s="192"/>
      <c r="D161" s="245"/>
      <c r="E161" s="192"/>
      <c r="F161" s="245"/>
      <c r="G161" s="245"/>
      <c r="H161" s="28">
        <v>261.39999999999998</v>
      </c>
      <c r="I161" s="25" t="s">
        <v>8</v>
      </c>
      <c r="J161" s="36">
        <v>1400</v>
      </c>
      <c r="K161" s="36">
        <v>1475</v>
      </c>
      <c r="L161" s="36">
        <v>1570</v>
      </c>
    </row>
    <row r="162" spans="2:12" s="7" customFormat="1" x14ac:dyDescent="0.3">
      <c r="B162" s="192"/>
      <c r="C162" s="192"/>
      <c r="D162" s="245"/>
      <c r="E162" s="192"/>
      <c r="F162" s="245"/>
      <c r="G162" s="245"/>
      <c r="H162" s="28" t="s">
        <v>50</v>
      </c>
      <c r="I162" s="250" t="s">
        <v>36</v>
      </c>
      <c r="J162" s="250"/>
      <c r="K162" s="250"/>
      <c r="L162" s="250"/>
    </row>
    <row r="163" spans="2:12" s="7" customFormat="1" x14ac:dyDescent="0.3">
      <c r="B163" s="192"/>
      <c r="C163" s="192"/>
      <c r="D163" s="245"/>
      <c r="E163" s="192"/>
      <c r="F163" s="245"/>
      <c r="G163" s="245"/>
      <c r="H163" s="28">
        <v>275.3</v>
      </c>
      <c r="I163" s="25" t="s">
        <v>9</v>
      </c>
      <c r="J163" s="37">
        <f>J159/J161*1000</f>
        <v>186.71428571428569</v>
      </c>
      <c r="K163" s="37">
        <f>K159/K161*1000</f>
        <v>186.61301694915252</v>
      </c>
      <c r="L163" s="37">
        <f>L159/L161*1000</f>
        <v>184.61316726114646</v>
      </c>
    </row>
    <row r="164" spans="2:12" s="7" customFormat="1" x14ac:dyDescent="0.3">
      <c r="B164" s="192"/>
      <c r="C164" s="192"/>
      <c r="D164" s="245"/>
      <c r="E164" s="192"/>
      <c r="F164" s="245"/>
      <c r="G164" s="245"/>
      <c r="H164" s="28" t="s">
        <v>51</v>
      </c>
      <c r="I164" s="250" t="s">
        <v>39</v>
      </c>
      <c r="J164" s="250"/>
      <c r="K164" s="250"/>
      <c r="L164" s="250"/>
    </row>
    <row r="165" spans="2:12" s="7" customFormat="1" ht="37.5" x14ac:dyDescent="0.3">
      <c r="B165" s="192"/>
      <c r="C165" s="30"/>
      <c r="D165" s="245"/>
      <c r="E165" s="193"/>
      <c r="F165" s="245"/>
      <c r="G165" s="245"/>
      <c r="H165" s="28">
        <v>289.8</v>
      </c>
      <c r="I165" s="25" t="s">
        <v>17</v>
      </c>
      <c r="J165" s="36">
        <v>100</v>
      </c>
      <c r="K165" s="36">
        <v>105.4</v>
      </c>
      <c r="L165" s="36">
        <v>106.4</v>
      </c>
    </row>
    <row r="166" spans="2:12" s="6" customFormat="1" ht="15.95" customHeight="1" x14ac:dyDescent="0.25">
      <c r="B166" s="192"/>
      <c r="C166" s="30"/>
      <c r="D166" s="191" t="s">
        <v>116</v>
      </c>
      <c r="E166" s="191" t="s">
        <v>57</v>
      </c>
      <c r="F166" s="191" t="s">
        <v>12</v>
      </c>
      <c r="G166" s="191" t="s">
        <v>1</v>
      </c>
      <c r="H166" s="28" t="s">
        <v>55</v>
      </c>
      <c r="I166" s="250" t="s">
        <v>37</v>
      </c>
      <c r="J166" s="250"/>
      <c r="K166" s="250"/>
      <c r="L166" s="250"/>
    </row>
    <row r="167" spans="2:12" s="6" customFormat="1" ht="63.75" customHeight="1" x14ac:dyDescent="0.25">
      <c r="B167" s="192"/>
      <c r="C167" s="30"/>
      <c r="D167" s="192"/>
      <c r="E167" s="192"/>
      <c r="F167" s="192"/>
      <c r="G167" s="192"/>
      <c r="H167" s="28">
        <f>H169+H171+H173</f>
        <v>6104.6</v>
      </c>
      <c r="I167" s="25" t="s">
        <v>44</v>
      </c>
      <c r="J167" s="37">
        <v>1717</v>
      </c>
      <c r="K167" s="36">
        <v>2137.1999999999998</v>
      </c>
      <c r="L167" s="36">
        <v>2250.4</v>
      </c>
    </row>
    <row r="168" spans="2:12" s="6" customFormat="1" ht="21" x14ac:dyDescent="0.25">
      <c r="B168" s="192"/>
      <c r="C168" s="30"/>
      <c r="D168" s="192"/>
      <c r="E168" s="192"/>
      <c r="F168" s="192"/>
      <c r="G168" s="192"/>
      <c r="H168" s="28" t="s">
        <v>52</v>
      </c>
      <c r="I168" s="250" t="s">
        <v>33</v>
      </c>
      <c r="J168" s="250"/>
      <c r="K168" s="250"/>
      <c r="L168" s="250"/>
    </row>
    <row r="169" spans="2:12" s="6" customFormat="1" ht="21" x14ac:dyDescent="0.25">
      <c r="B169" s="192"/>
      <c r="C169" s="30"/>
      <c r="D169" s="192"/>
      <c r="E169" s="192"/>
      <c r="F169" s="192"/>
      <c r="G169" s="192"/>
      <c r="H169" s="28">
        <v>1717</v>
      </c>
      <c r="I169" s="25" t="s">
        <v>126</v>
      </c>
      <c r="J169" s="36">
        <v>15000</v>
      </c>
      <c r="K169" s="36">
        <v>15000</v>
      </c>
      <c r="L169" s="36">
        <v>15000</v>
      </c>
    </row>
    <row r="170" spans="2:12" s="6" customFormat="1" ht="21" x14ac:dyDescent="0.25">
      <c r="B170" s="192"/>
      <c r="C170" s="30"/>
      <c r="D170" s="192"/>
      <c r="E170" s="192"/>
      <c r="F170" s="192"/>
      <c r="G170" s="192"/>
      <c r="H170" s="28" t="s">
        <v>50</v>
      </c>
      <c r="I170" s="250" t="s">
        <v>34</v>
      </c>
      <c r="J170" s="250"/>
      <c r="K170" s="250"/>
      <c r="L170" s="250"/>
    </row>
    <row r="171" spans="2:12" s="6" customFormat="1" ht="21" x14ac:dyDescent="0.25">
      <c r="B171" s="192"/>
      <c r="C171" s="30"/>
      <c r="D171" s="192"/>
      <c r="E171" s="192"/>
      <c r="F171" s="192"/>
      <c r="G171" s="192"/>
      <c r="H171" s="28">
        <v>2137.1999999999998</v>
      </c>
      <c r="I171" s="25" t="s">
        <v>7</v>
      </c>
      <c r="J171" s="37">
        <f>J167/J169*1000</f>
        <v>114.46666666666665</v>
      </c>
      <c r="K171" s="37">
        <f>K167/K169*1000</f>
        <v>142.47999999999999</v>
      </c>
      <c r="L171" s="37">
        <f>L167/L169*1000</f>
        <v>150.02666666666667</v>
      </c>
    </row>
    <row r="172" spans="2:12" s="6" customFormat="1" ht="21" x14ac:dyDescent="0.25">
      <c r="B172" s="192"/>
      <c r="C172" s="30"/>
      <c r="D172" s="192"/>
      <c r="E172" s="192"/>
      <c r="F172" s="192"/>
      <c r="G172" s="192"/>
      <c r="H172" s="28" t="s">
        <v>51</v>
      </c>
      <c r="I172" s="250" t="s">
        <v>39</v>
      </c>
      <c r="J172" s="250"/>
      <c r="K172" s="250"/>
      <c r="L172" s="250"/>
    </row>
    <row r="173" spans="2:12" s="6" customFormat="1" ht="21" x14ac:dyDescent="0.25">
      <c r="B173" s="192"/>
      <c r="C173" s="30"/>
      <c r="D173" s="193"/>
      <c r="E173" s="193"/>
      <c r="F173" s="193"/>
      <c r="G173" s="193"/>
      <c r="H173" s="28">
        <v>2250.4</v>
      </c>
      <c r="I173" s="25" t="s">
        <v>152</v>
      </c>
      <c r="J173" s="36">
        <v>100</v>
      </c>
      <c r="K173" s="36">
        <v>100</v>
      </c>
      <c r="L173" s="36">
        <v>100</v>
      </c>
    </row>
    <row r="174" spans="2:12" s="6" customFormat="1" ht="18" customHeight="1" x14ac:dyDescent="0.25">
      <c r="B174" s="192"/>
      <c r="C174" s="30"/>
      <c r="D174" s="191" t="s">
        <v>117</v>
      </c>
      <c r="E174" s="191" t="s">
        <v>57</v>
      </c>
      <c r="F174" s="191" t="s">
        <v>6</v>
      </c>
      <c r="G174" s="191" t="s">
        <v>1</v>
      </c>
      <c r="H174" s="28" t="s">
        <v>55</v>
      </c>
      <c r="I174" s="251" t="s">
        <v>32</v>
      </c>
      <c r="J174" s="252"/>
      <c r="K174" s="252"/>
      <c r="L174" s="253"/>
    </row>
    <row r="175" spans="2:12" s="6" customFormat="1" ht="42" customHeight="1" x14ac:dyDescent="0.25">
      <c r="B175" s="192"/>
      <c r="C175" s="30"/>
      <c r="D175" s="192"/>
      <c r="E175" s="192"/>
      <c r="F175" s="192"/>
      <c r="G175" s="192"/>
      <c r="H175" s="28">
        <f>H177+H179+H181</f>
        <v>3522.2</v>
      </c>
      <c r="I175" s="25" t="s">
        <v>61</v>
      </c>
      <c r="J175" s="37">
        <v>1114</v>
      </c>
      <c r="K175" s="37">
        <f>J175*1.053</f>
        <v>1173.0419999999999</v>
      </c>
      <c r="L175" s="37">
        <v>1235.2</v>
      </c>
    </row>
    <row r="176" spans="2:12" s="6" customFormat="1" ht="21" x14ac:dyDescent="0.25">
      <c r="B176" s="192"/>
      <c r="C176" s="30"/>
      <c r="D176" s="192"/>
      <c r="E176" s="192"/>
      <c r="F176" s="192"/>
      <c r="G176" s="192"/>
      <c r="H176" s="28" t="s">
        <v>52</v>
      </c>
      <c r="I176" s="251" t="s">
        <v>33</v>
      </c>
      <c r="J176" s="252"/>
      <c r="K176" s="252"/>
      <c r="L176" s="253"/>
    </row>
    <row r="177" spans="2:12" s="6" customFormat="1" ht="21" x14ac:dyDescent="0.25">
      <c r="B177" s="192"/>
      <c r="C177" s="30"/>
      <c r="D177" s="192"/>
      <c r="E177" s="192"/>
      <c r="F177" s="192"/>
      <c r="G177" s="192"/>
      <c r="H177" s="28">
        <v>1114</v>
      </c>
      <c r="I177" s="25" t="s">
        <v>8</v>
      </c>
      <c r="J177" s="36">
        <v>4600</v>
      </c>
      <c r="K177" s="36">
        <v>4850</v>
      </c>
      <c r="L177" s="36">
        <v>5150</v>
      </c>
    </row>
    <row r="178" spans="2:12" s="6" customFormat="1" ht="21" x14ac:dyDescent="0.25">
      <c r="B178" s="192"/>
      <c r="C178" s="30"/>
      <c r="D178" s="192"/>
      <c r="E178" s="192"/>
      <c r="F178" s="192"/>
      <c r="G178" s="192"/>
      <c r="H178" s="28" t="s">
        <v>50</v>
      </c>
      <c r="I178" s="251" t="s">
        <v>34</v>
      </c>
      <c r="J178" s="252"/>
      <c r="K178" s="252"/>
      <c r="L178" s="253"/>
    </row>
    <row r="179" spans="2:12" s="6" customFormat="1" ht="21" x14ac:dyDescent="0.25">
      <c r="B179" s="192"/>
      <c r="C179" s="30"/>
      <c r="D179" s="192"/>
      <c r="E179" s="192"/>
      <c r="F179" s="192"/>
      <c r="G179" s="192"/>
      <c r="H179" s="28">
        <v>1173</v>
      </c>
      <c r="I179" s="25" t="s">
        <v>9</v>
      </c>
      <c r="J179" s="37">
        <f>J175/J177*1000</f>
        <v>242.17391304347828</v>
      </c>
      <c r="K179" s="37">
        <f>K175/K177*1000</f>
        <v>241.86432989690721</v>
      </c>
      <c r="L179" s="37">
        <f>L175/L177*1000</f>
        <v>239.84466019417476</v>
      </c>
    </row>
    <row r="180" spans="2:12" s="6" customFormat="1" ht="18" customHeight="1" x14ac:dyDescent="0.25">
      <c r="B180" s="192"/>
      <c r="C180" s="30"/>
      <c r="D180" s="192"/>
      <c r="E180" s="192"/>
      <c r="F180" s="192"/>
      <c r="G180" s="192"/>
      <c r="H180" s="28" t="s">
        <v>51</v>
      </c>
      <c r="I180" s="251" t="s">
        <v>39</v>
      </c>
      <c r="J180" s="252"/>
      <c r="K180" s="252"/>
      <c r="L180" s="253"/>
    </row>
    <row r="181" spans="2:12" s="6" customFormat="1" ht="19.5" customHeight="1" x14ac:dyDescent="0.25">
      <c r="B181" s="192"/>
      <c r="C181" s="30"/>
      <c r="D181" s="193"/>
      <c r="E181" s="193"/>
      <c r="F181" s="193"/>
      <c r="G181" s="193"/>
      <c r="H181" s="28">
        <v>1235.2</v>
      </c>
      <c r="I181" s="38" t="s">
        <v>156</v>
      </c>
      <c r="J181" s="36">
        <v>100</v>
      </c>
      <c r="K181" s="36">
        <v>105.4</v>
      </c>
      <c r="L181" s="36">
        <v>106.2</v>
      </c>
    </row>
    <row r="182" spans="2:12" s="6" customFormat="1" ht="21" customHeight="1" x14ac:dyDescent="0.3">
      <c r="B182" s="192"/>
      <c r="C182" s="30"/>
      <c r="D182" s="212" t="s">
        <v>188</v>
      </c>
      <c r="E182" s="191">
        <v>2023</v>
      </c>
      <c r="F182" s="191" t="s">
        <v>112</v>
      </c>
      <c r="G182" s="191" t="s">
        <v>1</v>
      </c>
      <c r="H182" s="107" t="s">
        <v>55</v>
      </c>
      <c r="I182" s="233" t="s">
        <v>32</v>
      </c>
      <c r="J182" s="234"/>
      <c r="K182" s="234"/>
      <c r="L182" s="235"/>
    </row>
    <row r="183" spans="2:12" s="6" customFormat="1" ht="21" customHeight="1" x14ac:dyDescent="0.25">
      <c r="B183" s="192"/>
      <c r="C183" s="30"/>
      <c r="D183" s="249"/>
      <c r="E183" s="192"/>
      <c r="F183" s="192"/>
      <c r="G183" s="192"/>
      <c r="H183" s="107">
        <f>H185+H187+H189</f>
        <v>70.599999999999994</v>
      </c>
      <c r="I183" s="25" t="s">
        <v>147</v>
      </c>
      <c r="J183" s="40"/>
      <c r="K183" s="37">
        <v>70.599999999999994</v>
      </c>
      <c r="L183" s="40"/>
    </row>
    <row r="184" spans="2:12" s="6" customFormat="1" ht="21" x14ac:dyDescent="0.25">
      <c r="B184" s="192"/>
      <c r="C184" s="30"/>
      <c r="D184" s="249"/>
      <c r="E184" s="192"/>
      <c r="F184" s="192"/>
      <c r="G184" s="192"/>
      <c r="H184" s="107"/>
      <c r="I184" s="198" t="s">
        <v>38</v>
      </c>
      <c r="J184" s="199"/>
      <c r="K184" s="199"/>
      <c r="L184" s="200"/>
    </row>
    <row r="185" spans="2:12" s="6" customFormat="1" ht="21" x14ac:dyDescent="0.25">
      <c r="B185" s="192"/>
      <c r="C185" s="30"/>
      <c r="D185" s="249"/>
      <c r="E185" s="192"/>
      <c r="F185" s="192"/>
      <c r="G185" s="192"/>
      <c r="H185" s="107"/>
      <c r="I185" s="25" t="s">
        <v>157</v>
      </c>
      <c r="J185" s="41"/>
      <c r="K185" s="41">
        <v>12000</v>
      </c>
      <c r="L185" s="41"/>
    </row>
    <row r="186" spans="2:12" s="6" customFormat="1" ht="21" x14ac:dyDescent="0.25">
      <c r="B186" s="192"/>
      <c r="C186" s="30"/>
      <c r="D186" s="249"/>
      <c r="E186" s="192"/>
      <c r="F186" s="192"/>
      <c r="G186" s="192"/>
      <c r="H186" s="107" t="s">
        <v>50</v>
      </c>
      <c r="I186" s="198" t="s">
        <v>34</v>
      </c>
      <c r="J186" s="199"/>
      <c r="K186" s="199"/>
      <c r="L186" s="200"/>
    </row>
    <row r="187" spans="2:12" s="6" customFormat="1" ht="21" x14ac:dyDescent="0.25">
      <c r="B187" s="192"/>
      <c r="C187" s="30"/>
      <c r="D187" s="249"/>
      <c r="E187" s="192"/>
      <c r="F187" s="192"/>
      <c r="G187" s="192"/>
      <c r="H187" s="107">
        <v>70.599999999999994</v>
      </c>
      <c r="I187" s="25" t="s">
        <v>9</v>
      </c>
      <c r="J187" s="42"/>
      <c r="K187" s="40">
        <v>5.88</v>
      </c>
      <c r="L187" s="42"/>
    </row>
    <row r="188" spans="2:12" s="6" customFormat="1" ht="21" x14ac:dyDescent="0.25">
      <c r="B188" s="192"/>
      <c r="C188" s="30"/>
      <c r="D188" s="249"/>
      <c r="E188" s="192"/>
      <c r="F188" s="192"/>
      <c r="G188" s="192"/>
      <c r="H188" s="28"/>
      <c r="I188" s="198" t="s">
        <v>39</v>
      </c>
      <c r="J188" s="199"/>
      <c r="K188" s="199"/>
      <c r="L188" s="200"/>
    </row>
    <row r="189" spans="2:12" s="6" customFormat="1" ht="21" x14ac:dyDescent="0.25">
      <c r="B189" s="192"/>
      <c r="C189" s="30"/>
      <c r="D189" s="213"/>
      <c r="E189" s="193"/>
      <c r="F189" s="193"/>
      <c r="G189" s="193"/>
      <c r="H189" s="28"/>
      <c r="I189" s="25" t="s">
        <v>152</v>
      </c>
      <c r="J189" s="36"/>
      <c r="K189" s="36">
        <v>100</v>
      </c>
      <c r="L189" s="36"/>
    </row>
    <row r="190" spans="2:12" s="6" customFormat="1" ht="21" customHeight="1" x14ac:dyDescent="0.3">
      <c r="B190" s="192"/>
      <c r="C190" s="30"/>
      <c r="D190" s="191" t="s">
        <v>189</v>
      </c>
      <c r="E190" s="191" t="s">
        <v>57</v>
      </c>
      <c r="F190" s="191" t="s">
        <v>6</v>
      </c>
      <c r="G190" s="191" t="s">
        <v>1</v>
      </c>
      <c r="H190" s="107" t="s">
        <v>55</v>
      </c>
      <c r="I190" s="233" t="s">
        <v>32</v>
      </c>
      <c r="J190" s="234"/>
      <c r="K190" s="234"/>
      <c r="L190" s="235"/>
    </row>
    <row r="191" spans="2:12" s="6" customFormat="1" ht="36.950000000000003" customHeight="1" x14ac:dyDescent="0.25">
      <c r="B191" s="192"/>
      <c r="C191" s="30"/>
      <c r="D191" s="192"/>
      <c r="E191" s="192"/>
      <c r="F191" s="192"/>
      <c r="G191" s="192"/>
      <c r="H191" s="107">
        <f>H193+H195+H197</f>
        <v>300</v>
      </c>
      <c r="I191" s="31" t="s">
        <v>158</v>
      </c>
      <c r="J191" s="37">
        <v>100</v>
      </c>
      <c r="K191" s="37">
        <v>100</v>
      </c>
      <c r="L191" s="37">
        <v>100</v>
      </c>
    </row>
    <row r="192" spans="2:12" s="6" customFormat="1" ht="21" x14ac:dyDescent="0.25">
      <c r="B192" s="192"/>
      <c r="C192" s="30"/>
      <c r="D192" s="192"/>
      <c r="E192" s="192"/>
      <c r="F192" s="192"/>
      <c r="G192" s="192"/>
      <c r="H192" s="107" t="s">
        <v>52</v>
      </c>
      <c r="I192" s="198" t="s">
        <v>33</v>
      </c>
      <c r="J192" s="199"/>
      <c r="K192" s="199"/>
      <c r="L192" s="200"/>
    </row>
    <row r="193" spans="1:41" s="6" customFormat="1" ht="21" x14ac:dyDescent="0.25">
      <c r="B193" s="192"/>
      <c r="C193" s="30"/>
      <c r="D193" s="192"/>
      <c r="E193" s="192"/>
      <c r="F193" s="192"/>
      <c r="G193" s="192"/>
      <c r="H193" s="107">
        <v>100</v>
      </c>
      <c r="I193" s="25" t="s">
        <v>126</v>
      </c>
      <c r="J193" s="36">
        <v>20</v>
      </c>
      <c r="K193" s="36">
        <v>20</v>
      </c>
      <c r="L193" s="36">
        <v>20</v>
      </c>
    </row>
    <row r="194" spans="1:41" s="6" customFormat="1" ht="21" x14ac:dyDescent="0.25">
      <c r="B194" s="192"/>
      <c r="C194" s="30"/>
      <c r="D194" s="192"/>
      <c r="E194" s="192"/>
      <c r="F194" s="192"/>
      <c r="G194" s="192"/>
      <c r="H194" s="107" t="s">
        <v>50</v>
      </c>
      <c r="I194" s="198" t="s">
        <v>36</v>
      </c>
      <c r="J194" s="199"/>
      <c r="K194" s="199"/>
      <c r="L194" s="200"/>
    </row>
    <row r="195" spans="1:41" s="6" customFormat="1" ht="21" x14ac:dyDescent="0.25">
      <c r="B195" s="192"/>
      <c r="C195" s="30"/>
      <c r="D195" s="192"/>
      <c r="E195" s="192"/>
      <c r="F195" s="192"/>
      <c r="G195" s="192"/>
      <c r="H195" s="107">
        <v>100</v>
      </c>
      <c r="I195" s="25" t="s">
        <v>7</v>
      </c>
      <c r="J195" s="37">
        <v>5000</v>
      </c>
      <c r="K195" s="37">
        <v>5000</v>
      </c>
      <c r="L195" s="37">
        <v>5000</v>
      </c>
    </row>
    <row r="196" spans="1:41" s="6" customFormat="1" ht="21" x14ac:dyDescent="0.25">
      <c r="B196" s="192"/>
      <c r="C196" s="30"/>
      <c r="D196" s="192"/>
      <c r="E196" s="192"/>
      <c r="F196" s="192"/>
      <c r="G196" s="192"/>
      <c r="H196" s="28" t="s">
        <v>51</v>
      </c>
      <c r="I196" s="198" t="s">
        <v>35</v>
      </c>
      <c r="J196" s="199"/>
      <c r="K196" s="199"/>
      <c r="L196" s="200"/>
    </row>
    <row r="197" spans="1:41" s="6" customFormat="1" ht="21" x14ac:dyDescent="0.25">
      <c r="B197" s="192"/>
      <c r="C197" s="34"/>
      <c r="D197" s="193"/>
      <c r="E197" s="193"/>
      <c r="F197" s="193"/>
      <c r="G197" s="193"/>
      <c r="H197" s="28">
        <v>100</v>
      </c>
      <c r="I197" s="25" t="s">
        <v>152</v>
      </c>
      <c r="J197" s="36">
        <v>100</v>
      </c>
      <c r="K197" s="36">
        <v>100</v>
      </c>
      <c r="L197" s="36">
        <v>100</v>
      </c>
    </row>
    <row r="198" spans="1:41" s="6" customFormat="1" ht="21" customHeight="1" x14ac:dyDescent="0.25">
      <c r="B198" s="192"/>
      <c r="C198" s="214" t="s">
        <v>85</v>
      </c>
      <c r="D198" s="215"/>
      <c r="E198" s="215"/>
      <c r="F198" s="215"/>
      <c r="G198" s="215"/>
      <c r="H198" s="215"/>
      <c r="I198" s="215"/>
      <c r="J198" s="215"/>
      <c r="K198" s="215"/>
      <c r="L198" s="215"/>
    </row>
    <row r="199" spans="1:41" s="6" customFormat="1" ht="21" customHeight="1" x14ac:dyDescent="0.3">
      <c r="B199" s="192"/>
      <c r="C199" s="239" t="s">
        <v>66</v>
      </c>
      <c r="D199" s="191" t="s">
        <v>113</v>
      </c>
      <c r="E199" s="191" t="s">
        <v>80</v>
      </c>
      <c r="F199" s="191" t="s">
        <v>190</v>
      </c>
      <c r="G199" s="191" t="s">
        <v>1</v>
      </c>
      <c r="H199" s="110" t="s">
        <v>55</v>
      </c>
      <c r="I199" s="242" t="s">
        <v>37</v>
      </c>
      <c r="J199" s="243"/>
      <c r="K199" s="243"/>
      <c r="L199" s="244"/>
    </row>
    <row r="200" spans="1:41" s="6" customFormat="1" ht="79.150000000000006" customHeight="1" x14ac:dyDescent="0.25">
      <c r="B200" s="192"/>
      <c r="C200" s="240"/>
      <c r="D200" s="192"/>
      <c r="E200" s="192"/>
      <c r="F200" s="192"/>
      <c r="G200" s="192"/>
      <c r="H200" s="208">
        <f>H203+H206+H209</f>
        <v>56256.3</v>
      </c>
      <c r="I200" s="43" t="s">
        <v>103</v>
      </c>
      <c r="J200" s="107">
        <v>22246.7</v>
      </c>
      <c r="K200" s="44">
        <v>16565.8</v>
      </c>
      <c r="L200" s="44">
        <v>17443.8</v>
      </c>
    </row>
    <row r="201" spans="1:41" s="6" customFormat="1" ht="21" x14ac:dyDescent="0.25">
      <c r="B201" s="192"/>
      <c r="C201" s="240"/>
      <c r="D201" s="192"/>
      <c r="E201" s="192"/>
      <c r="F201" s="192"/>
      <c r="G201" s="192"/>
      <c r="H201" s="209"/>
      <c r="I201" s="31" t="s">
        <v>87</v>
      </c>
      <c r="J201" s="45">
        <v>59</v>
      </c>
      <c r="K201" s="45">
        <v>59</v>
      </c>
      <c r="L201" s="45">
        <v>59</v>
      </c>
    </row>
    <row r="202" spans="1:41" s="6" customFormat="1" ht="21" x14ac:dyDescent="0.25">
      <c r="B202" s="192"/>
      <c r="C202" s="240"/>
      <c r="D202" s="192"/>
      <c r="E202" s="192"/>
      <c r="F202" s="192"/>
      <c r="G202" s="192"/>
      <c r="H202" s="107" t="s">
        <v>52</v>
      </c>
      <c r="I202" s="223" t="s">
        <v>33</v>
      </c>
      <c r="J202" s="223"/>
      <c r="K202" s="223"/>
      <c r="L202" s="223"/>
    </row>
    <row r="203" spans="1:41" s="6" customFormat="1" ht="56.25" x14ac:dyDescent="0.25">
      <c r="B203" s="192"/>
      <c r="C203" s="240"/>
      <c r="D203" s="192"/>
      <c r="E203" s="192"/>
      <c r="F203" s="192"/>
      <c r="G203" s="192"/>
      <c r="H203" s="108">
        <v>22246.7</v>
      </c>
      <c r="I203" s="31" t="s">
        <v>104</v>
      </c>
      <c r="J203" s="45">
        <v>1700</v>
      </c>
      <c r="K203" s="45">
        <v>2000</v>
      </c>
      <c r="L203" s="45">
        <v>2200</v>
      </c>
    </row>
    <row r="204" spans="1:41" s="6" customFormat="1" ht="75" x14ac:dyDescent="0.25">
      <c r="B204" s="192"/>
      <c r="C204" s="240"/>
      <c r="D204" s="192"/>
      <c r="E204" s="192"/>
      <c r="F204" s="192"/>
      <c r="G204" s="192"/>
      <c r="H204" s="109"/>
      <c r="I204" s="31" t="s">
        <v>88</v>
      </c>
      <c r="J204" s="45">
        <v>1100</v>
      </c>
      <c r="K204" s="45">
        <v>1200</v>
      </c>
      <c r="L204" s="45">
        <v>1300</v>
      </c>
    </row>
    <row r="205" spans="1:41" s="6" customFormat="1" ht="21" x14ac:dyDescent="0.25">
      <c r="B205" s="192"/>
      <c r="C205" s="240"/>
      <c r="D205" s="192"/>
      <c r="E205" s="192"/>
      <c r="F205" s="192"/>
      <c r="G205" s="192"/>
      <c r="H205" s="107" t="s">
        <v>50</v>
      </c>
      <c r="I205" s="223" t="s">
        <v>36</v>
      </c>
      <c r="J205" s="223"/>
      <c r="K205" s="223"/>
      <c r="L205" s="223"/>
    </row>
    <row r="206" spans="1:41" s="6" customFormat="1" ht="79.900000000000006" customHeight="1" x14ac:dyDescent="0.25">
      <c r="B206" s="192"/>
      <c r="C206" s="240"/>
      <c r="D206" s="192"/>
      <c r="E206" s="192"/>
      <c r="F206" s="192"/>
      <c r="G206" s="192"/>
      <c r="H206" s="208">
        <v>16565.8</v>
      </c>
      <c r="I206" s="43" t="s">
        <v>93</v>
      </c>
      <c r="J206" s="116">
        <f>J200/J203*1000</f>
        <v>13086.294117647059</v>
      </c>
      <c r="K206" s="46">
        <f>K200/K203*1000</f>
        <v>8282.9</v>
      </c>
      <c r="L206" s="46">
        <f>L200/L203*1000</f>
        <v>7928.9999999999991</v>
      </c>
    </row>
    <row r="207" spans="1:41" s="23" customFormat="1" ht="58.15" customHeight="1" x14ac:dyDescent="0.3">
      <c r="A207" s="22"/>
      <c r="B207" s="192"/>
      <c r="C207" s="240"/>
      <c r="D207" s="192"/>
      <c r="E207" s="192"/>
      <c r="F207" s="192"/>
      <c r="G207" s="192"/>
      <c r="H207" s="209"/>
      <c r="I207" s="43" t="s">
        <v>105</v>
      </c>
      <c r="J207" s="116">
        <f>J200/J204*1000</f>
        <v>20224.272727272728</v>
      </c>
      <c r="K207" s="46">
        <f>K200/K204*1000</f>
        <v>13804.833333333332</v>
      </c>
      <c r="L207" s="46">
        <f>L200/L204*1000</f>
        <v>13418.307692307693</v>
      </c>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row>
    <row r="208" spans="1:41" s="20" customFormat="1" ht="21" customHeight="1" x14ac:dyDescent="0.3">
      <c r="B208" s="192"/>
      <c r="C208" s="240"/>
      <c r="D208" s="192"/>
      <c r="E208" s="192"/>
      <c r="F208" s="192"/>
      <c r="G208" s="192"/>
      <c r="H208" s="28" t="s">
        <v>51</v>
      </c>
      <c r="I208" s="236" t="s">
        <v>39</v>
      </c>
      <c r="J208" s="236"/>
      <c r="K208" s="236"/>
      <c r="L208" s="236"/>
    </row>
    <row r="209" spans="2:12" s="20" customFormat="1" ht="69.75" customHeight="1" x14ac:dyDescent="0.3">
      <c r="B209" s="192"/>
      <c r="C209" s="240"/>
      <c r="D209" s="192"/>
      <c r="E209" s="192"/>
      <c r="F209" s="192"/>
      <c r="G209" s="192"/>
      <c r="H209" s="205">
        <v>17443.8</v>
      </c>
      <c r="I209" s="43" t="s">
        <v>83</v>
      </c>
      <c r="J209" s="47">
        <v>100</v>
      </c>
      <c r="K209" s="47">
        <v>118</v>
      </c>
      <c r="L209" s="47">
        <v>110</v>
      </c>
    </row>
    <row r="210" spans="2:12" s="20" customFormat="1" ht="58.15" customHeight="1" x14ac:dyDescent="0.3">
      <c r="B210" s="192"/>
      <c r="C210" s="240"/>
      <c r="D210" s="193"/>
      <c r="E210" s="193"/>
      <c r="F210" s="193"/>
      <c r="G210" s="193"/>
      <c r="H210" s="207"/>
      <c r="I210" s="43" t="s">
        <v>106</v>
      </c>
      <c r="J210" s="48">
        <v>100</v>
      </c>
      <c r="K210" s="47">
        <v>109</v>
      </c>
      <c r="L210" s="49">
        <v>108</v>
      </c>
    </row>
    <row r="211" spans="2:12" s="20" customFormat="1" ht="21" customHeight="1" x14ac:dyDescent="0.3">
      <c r="B211" s="192"/>
      <c r="C211" s="240"/>
      <c r="D211" s="191" t="s">
        <v>191</v>
      </c>
      <c r="E211" s="245" t="s">
        <v>80</v>
      </c>
      <c r="F211" s="191" t="s">
        <v>192</v>
      </c>
      <c r="G211" s="191" t="s">
        <v>1</v>
      </c>
      <c r="H211" s="107" t="s">
        <v>55</v>
      </c>
      <c r="I211" s="246" t="s">
        <v>37</v>
      </c>
      <c r="J211" s="247"/>
      <c r="K211" s="247"/>
      <c r="L211" s="248"/>
    </row>
    <row r="212" spans="2:12" s="22" customFormat="1" ht="77.650000000000006" customHeight="1" x14ac:dyDescent="0.3">
      <c r="B212" s="192"/>
      <c r="C212" s="240"/>
      <c r="D212" s="192"/>
      <c r="E212" s="245"/>
      <c r="F212" s="192"/>
      <c r="G212" s="192"/>
      <c r="H212" s="208">
        <f>H216+H220+H224</f>
        <v>24747.5</v>
      </c>
      <c r="I212" s="50" t="s">
        <v>159</v>
      </c>
      <c r="J212" s="26">
        <v>2801.1</v>
      </c>
      <c r="K212" s="52">
        <f>1201.3+6209.1+2767.4-K213-K214</f>
        <v>8944.6</v>
      </c>
      <c r="L212" s="52">
        <f>1264.9+6538.2+2914.1-L213-L214</f>
        <v>9418.6</v>
      </c>
    </row>
    <row r="213" spans="2:12" s="22" customFormat="1" ht="77.25" customHeight="1" x14ac:dyDescent="0.3">
      <c r="B213" s="192"/>
      <c r="C213" s="240"/>
      <c r="D213" s="192"/>
      <c r="E213" s="245"/>
      <c r="F213" s="192"/>
      <c r="G213" s="192"/>
      <c r="H213" s="237"/>
      <c r="I213" s="53" t="s">
        <v>99</v>
      </c>
      <c r="J213" s="26">
        <v>1051.4000000000001</v>
      </c>
      <c r="K213" s="37">
        <v>1080.5999999999999</v>
      </c>
      <c r="L213" s="37">
        <v>1137.9000000000001</v>
      </c>
    </row>
    <row r="214" spans="2:12" s="20" customFormat="1" ht="66" customHeight="1" x14ac:dyDescent="0.3">
      <c r="B214" s="192"/>
      <c r="C214" s="240"/>
      <c r="D214" s="192"/>
      <c r="E214" s="245"/>
      <c r="F214" s="192"/>
      <c r="G214" s="192"/>
      <c r="H214" s="209"/>
      <c r="I214" s="53" t="s">
        <v>98</v>
      </c>
      <c r="J214" s="27"/>
      <c r="K214" s="37">
        <v>152.6</v>
      </c>
      <c r="L214" s="37">
        <v>160.69999999999999</v>
      </c>
    </row>
    <row r="215" spans="2:12" s="20" customFormat="1" ht="40.15" customHeight="1" x14ac:dyDescent="0.3">
      <c r="B215" s="192"/>
      <c r="C215" s="240"/>
      <c r="D215" s="192"/>
      <c r="E215" s="245"/>
      <c r="F215" s="192"/>
      <c r="G215" s="192"/>
      <c r="H215" s="107" t="s">
        <v>52</v>
      </c>
      <c r="I215" s="198" t="s">
        <v>38</v>
      </c>
      <c r="J215" s="199"/>
      <c r="K215" s="199"/>
      <c r="L215" s="200"/>
    </row>
    <row r="216" spans="2:12" s="20" customFormat="1" ht="57.6" customHeight="1" x14ac:dyDescent="0.3">
      <c r="B216" s="192"/>
      <c r="C216" s="240"/>
      <c r="D216" s="192"/>
      <c r="E216" s="245"/>
      <c r="F216" s="192"/>
      <c r="G216" s="192"/>
      <c r="H216" s="208">
        <f>J212+J213</f>
        <v>3852.5</v>
      </c>
      <c r="I216" s="25" t="s">
        <v>107</v>
      </c>
      <c r="J216" s="45">
        <v>1100</v>
      </c>
      <c r="K216" s="45">
        <v>1200</v>
      </c>
      <c r="L216" s="45">
        <v>1300</v>
      </c>
    </row>
    <row r="217" spans="2:12" s="20" customFormat="1" ht="79.900000000000006" customHeight="1" x14ac:dyDescent="0.3">
      <c r="B217" s="192"/>
      <c r="C217" s="240"/>
      <c r="D217" s="192"/>
      <c r="E217" s="245"/>
      <c r="F217" s="192"/>
      <c r="G217" s="192"/>
      <c r="H217" s="237"/>
      <c r="I217" s="31" t="s">
        <v>94</v>
      </c>
      <c r="J217" s="45">
        <v>245</v>
      </c>
      <c r="K217" s="45">
        <v>260</v>
      </c>
      <c r="L217" s="45">
        <v>275</v>
      </c>
    </row>
    <row r="218" spans="2:12" s="20" customFormat="1" ht="82.5" customHeight="1" x14ac:dyDescent="0.3">
      <c r="B218" s="192"/>
      <c r="C218" s="240"/>
      <c r="D218" s="192"/>
      <c r="E218" s="245"/>
      <c r="F218" s="192"/>
      <c r="G218" s="192"/>
      <c r="H218" s="209"/>
      <c r="I218" s="31" t="s">
        <v>165</v>
      </c>
      <c r="J218" s="45"/>
      <c r="K218" s="45">
        <v>70</v>
      </c>
      <c r="L218" s="45">
        <v>75</v>
      </c>
    </row>
    <row r="219" spans="2:12" s="20" customFormat="1" x14ac:dyDescent="0.3">
      <c r="B219" s="192"/>
      <c r="C219" s="240"/>
      <c r="D219" s="192"/>
      <c r="E219" s="245"/>
      <c r="F219" s="192"/>
      <c r="G219" s="192"/>
      <c r="H219" s="107" t="s">
        <v>50</v>
      </c>
      <c r="I219" s="198" t="s">
        <v>36</v>
      </c>
      <c r="J219" s="199"/>
      <c r="K219" s="199"/>
      <c r="L219" s="200"/>
    </row>
    <row r="220" spans="2:12" s="16" customFormat="1" ht="63" customHeight="1" x14ac:dyDescent="0.25">
      <c r="B220" s="192"/>
      <c r="C220" s="240"/>
      <c r="D220" s="192"/>
      <c r="E220" s="245"/>
      <c r="F220" s="192"/>
      <c r="G220" s="192"/>
      <c r="H220" s="208">
        <f>K212+K213+K214</f>
        <v>10177.800000000001</v>
      </c>
      <c r="I220" s="25" t="s">
        <v>108</v>
      </c>
      <c r="J220" s="26">
        <f>J212/J216*1000</f>
        <v>2546.4545454545455</v>
      </c>
      <c r="K220" s="26">
        <f>K212/K216*1000</f>
        <v>7453.8333333333339</v>
      </c>
      <c r="L220" s="26">
        <f>L212/L216*1000</f>
        <v>7245.0769230769238</v>
      </c>
    </row>
    <row r="221" spans="2:12" s="16" customFormat="1" ht="59.65" customHeight="1" x14ac:dyDescent="0.25">
      <c r="B221" s="192"/>
      <c r="C221" s="240"/>
      <c r="D221" s="192"/>
      <c r="E221" s="245"/>
      <c r="F221" s="192"/>
      <c r="G221" s="192"/>
      <c r="H221" s="237"/>
      <c r="I221" s="25" t="s">
        <v>96</v>
      </c>
      <c r="J221" s="26">
        <f>J213/J217*1000</f>
        <v>4291.4285714285716</v>
      </c>
      <c r="K221" s="26">
        <f t="shared" ref="K221:L222" si="1">K213/K217*1000</f>
        <v>4156.1538461538457</v>
      </c>
      <c r="L221" s="26">
        <f t="shared" si="1"/>
        <v>4137.818181818182</v>
      </c>
    </row>
    <row r="222" spans="2:12" s="16" customFormat="1" ht="60" customHeight="1" x14ac:dyDescent="0.25">
      <c r="B222" s="192"/>
      <c r="C222" s="240"/>
      <c r="D222" s="192"/>
      <c r="E222" s="245"/>
      <c r="F222" s="192"/>
      <c r="G222" s="192"/>
      <c r="H222" s="209"/>
      <c r="I222" s="25" t="s">
        <v>97</v>
      </c>
      <c r="J222" s="26"/>
      <c r="K222" s="26">
        <f t="shared" si="1"/>
        <v>2179.9999999999995</v>
      </c>
      <c r="L222" s="26">
        <f t="shared" si="1"/>
        <v>2142.6666666666665</v>
      </c>
    </row>
    <row r="223" spans="2:12" s="16" customFormat="1" ht="34.15" customHeight="1" x14ac:dyDescent="0.25">
      <c r="B223" s="192"/>
      <c r="C223" s="240"/>
      <c r="D223" s="192"/>
      <c r="E223" s="245"/>
      <c r="F223" s="192"/>
      <c r="G223" s="192"/>
      <c r="H223" s="28" t="s">
        <v>51</v>
      </c>
      <c r="I223" s="223" t="s">
        <v>39</v>
      </c>
      <c r="J223" s="223"/>
      <c r="K223" s="223"/>
      <c r="L223" s="223"/>
    </row>
    <row r="224" spans="2:12" s="16" customFormat="1" ht="37.5" x14ac:dyDescent="0.25">
      <c r="B224" s="192"/>
      <c r="C224" s="240"/>
      <c r="D224" s="193"/>
      <c r="E224" s="245"/>
      <c r="F224" s="193"/>
      <c r="G224" s="193"/>
      <c r="H224" s="28">
        <f>L212+L213+L214</f>
        <v>10717.2</v>
      </c>
      <c r="I224" s="25" t="s">
        <v>91</v>
      </c>
      <c r="J224" s="106">
        <v>100</v>
      </c>
      <c r="K224" s="106">
        <v>109</v>
      </c>
      <c r="L224" s="106">
        <v>108</v>
      </c>
    </row>
    <row r="225" spans="2:26" s="16" customFormat="1" ht="21.6" customHeight="1" x14ac:dyDescent="0.3">
      <c r="B225" s="192"/>
      <c r="C225" s="240"/>
      <c r="D225" s="191" t="s">
        <v>193</v>
      </c>
      <c r="E225" s="191" t="s">
        <v>80</v>
      </c>
      <c r="F225" s="228" t="s">
        <v>114</v>
      </c>
      <c r="G225" s="191" t="s">
        <v>1</v>
      </c>
      <c r="H225" s="107" t="s">
        <v>55</v>
      </c>
      <c r="I225" s="233" t="s">
        <v>32</v>
      </c>
      <c r="J225" s="234"/>
      <c r="K225" s="234"/>
      <c r="L225" s="235"/>
    </row>
    <row r="226" spans="2:26" s="16" customFormat="1" ht="55.9" customHeight="1" x14ac:dyDescent="0.35">
      <c r="B226" s="192"/>
      <c r="C226" s="240"/>
      <c r="D226" s="226"/>
      <c r="E226" s="192"/>
      <c r="F226" s="229"/>
      <c r="G226" s="231"/>
      <c r="H226" s="208">
        <f>H229+H232+H235</f>
        <v>301468.69999999995</v>
      </c>
      <c r="I226" s="43" t="s">
        <v>101</v>
      </c>
      <c r="J226" s="107">
        <v>93982.8</v>
      </c>
      <c r="K226" s="119">
        <v>100688.5</v>
      </c>
      <c r="L226" s="119">
        <f>105722.9+1074.5</f>
        <v>106797.4</v>
      </c>
      <c r="N226" s="293" t="s">
        <v>179</v>
      </c>
      <c r="O226" s="294"/>
      <c r="P226" s="294"/>
      <c r="Q226" s="294"/>
      <c r="R226" s="294"/>
      <c r="S226" s="294"/>
      <c r="T226" s="294"/>
      <c r="U226" s="294"/>
      <c r="V226" s="294"/>
      <c r="W226" s="294"/>
      <c r="X226" s="294"/>
      <c r="Y226" s="294"/>
      <c r="Z226" s="294"/>
    </row>
    <row r="227" spans="2:26" s="16" customFormat="1" ht="60" customHeight="1" x14ac:dyDescent="0.25">
      <c r="B227" s="192"/>
      <c r="C227" s="240"/>
      <c r="D227" s="226"/>
      <c r="E227" s="192"/>
      <c r="F227" s="229"/>
      <c r="G227" s="231"/>
      <c r="H227" s="209"/>
      <c r="I227" s="43" t="s">
        <v>87</v>
      </c>
      <c r="J227" s="47">
        <v>496</v>
      </c>
      <c r="K227" s="47">
        <v>496</v>
      </c>
      <c r="L227" s="47">
        <v>496</v>
      </c>
    </row>
    <row r="228" spans="2:26" s="16" customFormat="1" ht="18" customHeight="1" x14ac:dyDescent="0.25">
      <c r="B228" s="192"/>
      <c r="C228" s="240"/>
      <c r="D228" s="226"/>
      <c r="E228" s="192"/>
      <c r="F228" s="229"/>
      <c r="G228" s="231"/>
      <c r="H228" s="107" t="s">
        <v>52</v>
      </c>
      <c r="I228" s="236" t="s">
        <v>38</v>
      </c>
      <c r="J228" s="236"/>
      <c r="K228" s="236"/>
      <c r="L228" s="236"/>
    </row>
    <row r="229" spans="2:26" s="16" customFormat="1" ht="55.5" customHeight="1" x14ac:dyDescent="0.25">
      <c r="B229" s="192"/>
      <c r="C229" s="240"/>
      <c r="D229" s="226"/>
      <c r="E229" s="192"/>
      <c r="F229" s="229"/>
      <c r="G229" s="231"/>
      <c r="H229" s="208">
        <v>93982.8</v>
      </c>
      <c r="I229" s="43" t="s">
        <v>143</v>
      </c>
      <c r="J229" s="120">
        <v>20200</v>
      </c>
      <c r="K229" s="120">
        <v>20600</v>
      </c>
      <c r="L229" s="120">
        <v>21000</v>
      </c>
    </row>
    <row r="230" spans="2:26" s="16" customFormat="1" ht="41.65" customHeight="1" x14ac:dyDescent="0.25">
      <c r="B230" s="192"/>
      <c r="C230" s="240"/>
      <c r="D230" s="226"/>
      <c r="E230" s="192"/>
      <c r="F230" s="229"/>
      <c r="G230" s="231"/>
      <c r="H230" s="237"/>
      <c r="I230" s="43" t="s">
        <v>95</v>
      </c>
      <c r="J230" s="120">
        <v>11900</v>
      </c>
      <c r="K230" s="120">
        <v>12600</v>
      </c>
      <c r="L230" s="120">
        <v>13300</v>
      </c>
    </row>
    <row r="231" spans="2:26" s="16" customFormat="1" ht="33" customHeight="1" x14ac:dyDescent="0.25">
      <c r="B231" s="192"/>
      <c r="C231" s="240"/>
      <c r="D231" s="226"/>
      <c r="E231" s="192"/>
      <c r="F231" s="229"/>
      <c r="G231" s="231"/>
      <c r="H231" s="107" t="s">
        <v>50</v>
      </c>
      <c r="I231" s="236" t="s">
        <v>36</v>
      </c>
      <c r="J231" s="236"/>
      <c r="K231" s="236"/>
      <c r="L231" s="236"/>
    </row>
    <row r="232" spans="2:26" s="16" customFormat="1" ht="56.25" x14ac:dyDescent="0.25">
      <c r="B232" s="192"/>
      <c r="C232" s="240"/>
      <c r="D232" s="226"/>
      <c r="E232" s="192"/>
      <c r="F232" s="229"/>
      <c r="G232" s="231"/>
      <c r="H232" s="208">
        <v>100688.5</v>
      </c>
      <c r="I232" s="43" t="s">
        <v>102</v>
      </c>
      <c r="J232" s="107">
        <f>J226/J229*1000</f>
        <v>4652.6138613861385</v>
      </c>
      <c r="K232" s="54">
        <f>K226/K229*1000</f>
        <v>4887.7912621359228</v>
      </c>
      <c r="L232" s="54">
        <f>L226/L229*1000</f>
        <v>5085.5904761904758</v>
      </c>
    </row>
    <row r="233" spans="2:26" s="16" customFormat="1" ht="37.5" x14ac:dyDescent="0.25">
      <c r="B233" s="192"/>
      <c r="C233" s="240"/>
      <c r="D233" s="226"/>
      <c r="E233" s="192"/>
      <c r="F233" s="229"/>
      <c r="G233" s="231"/>
      <c r="H233" s="209"/>
      <c r="I233" s="31" t="s">
        <v>160</v>
      </c>
      <c r="J233" s="107">
        <f>J226/J230*1000</f>
        <v>7897.7142857142853</v>
      </c>
      <c r="K233" s="107">
        <f>K226/K230*1000</f>
        <v>7991.1507936507933</v>
      </c>
      <c r="L233" s="168">
        <f>L226/L230*1000</f>
        <v>8029.8796992481202</v>
      </c>
    </row>
    <row r="234" spans="2:26" s="20" customFormat="1" ht="21" customHeight="1" x14ac:dyDescent="0.3">
      <c r="B234" s="192"/>
      <c r="C234" s="240"/>
      <c r="D234" s="226"/>
      <c r="E234" s="192"/>
      <c r="F234" s="229"/>
      <c r="G234" s="231"/>
      <c r="H234" s="28" t="s">
        <v>51</v>
      </c>
      <c r="I234" s="223" t="s">
        <v>39</v>
      </c>
      <c r="J234" s="223"/>
      <c r="K234" s="223"/>
      <c r="L234" s="223"/>
    </row>
    <row r="235" spans="2:26" s="20" customFormat="1" ht="26.25" customHeight="1" x14ac:dyDescent="0.3">
      <c r="B235" s="192"/>
      <c r="C235" s="240"/>
      <c r="D235" s="226"/>
      <c r="E235" s="192"/>
      <c r="F235" s="229"/>
      <c r="G235" s="231"/>
      <c r="H235" s="205">
        <v>106797.4</v>
      </c>
      <c r="I235" s="31" t="s">
        <v>161</v>
      </c>
      <c r="J235" s="32">
        <v>100</v>
      </c>
      <c r="K235" s="32">
        <v>102</v>
      </c>
      <c r="L235" s="32">
        <v>102</v>
      </c>
    </row>
    <row r="236" spans="2:26" s="20" customFormat="1" x14ac:dyDescent="0.3">
      <c r="B236" s="192"/>
      <c r="C236" s="241"/>
      <c r="D236" s="227"/>
      <c r="E236" s="227"/>
      <c r="F236" s="230"/>
      <c r="G236" s="232"/>
      <c r="H236" s="238"/>
      <c r="I236" s="31" t="s">
        <v>162</v>
      </c>
      <c r="J236" s="32">
        <v>100</v>
      </c>
      <c r="K236" s="59">
        <v>105.9</v>
      </c>
      <c r="L236" s="32">
        <v>105.6</v>
      </c>
    </row>
    <row r="237" spans="2:26" s="20" customFormat="1" x14ac:dyDescent="0.3">
      <c r="B237" s="192"/>
      <c r="C237" s="55"/>
      <c r="D237" s="56"/>
      <c r="E237" s="98"/>
      <c r="F237" s="98"/>
      <c r="G237" s="57"/>
      <c r="H237" s="58"/>
      <c r="I237" s="80"/>
      <c r="J237" s="59"/>
      <c r="K237" s="59"/>
      <c r="L237" s="59"/>
    </row>
    <row r="238" spans="2:26" s="20" customFormat="1" ht="45" customHeight="1" x14ac:dyDescent="0.3">
      <c r="B238" s="192"/>
      <c r="C238" s="214" t="s">
        <v>118</v>
      </c>
      <c r="D238" s="215"/>
      <c r="E238" s="215"/>
      <c r="F238" s="215"/>
      <c r="G238" s="215"/>
      <c r="H238" s="215"/>
      <c r="I238" s="215"/>
      <c r="J238" s="215"/>
      <c r="K238" s="215"/>
      <c r="L238" s="215"/>
    </row>
    <row r="239" spans="2:26" s="20" customFormat="1" ht="54" customHeight="1" x14ac:dyDescent="0.3">
      <c r="B239" s="192"/>
      <c r="C239" s="191" t="s">
        <v>67</v>
      </c>
      <c r="D239" s="191" t="s">
        <v>138</v>
      </c>
      <c r="E239" s="191">
        <v>2022.2022999999999</v>
      </c>
      <c r="F239" s="191" t="s">
        <v>194</v>
      </c>
      <c r="G239" s="191" t="s">
        <v>13</v>
      </c>
      <c r="H239" s="107" t="s">
        <v>58</v>
      </c>
      <c r="I239" s="111" t="s">
        <v>37</v>
      </c>
      <c r="J239" s="112"/>
      <c r="K239" s="112"/>
      <c r="L239" s="113"/>
    </row>
    <row r="240" spans="2:26" s="20" customFormat="1" ht="40.15" customHeight="1" x14ac:dyDescent="0.3">
      <c r="B240" s="192"/>
      <c r="C240" s="192"/>
      <c r="D240" s="192"/>
      <c r="E240" s="192"/>
      <c r="F240" s="192"/>
      <c r="G240" s="192"/>
      <c r="H240" s="107">
        <f>H242+H245</f>
        <v>6357.6</v>
      </c>
      <c r="I240" s="216" t="s">
        <v>137</v>
      </c>
      <c r="J240" s="218">
        <v>2632</v>
      </c>
      <c r="K240" s="220">
        <v>3725.6</v>
      </c>
      <c r="L240" s="222"/>
    </row>
    <row r="241" spans="1:20" s="20" customFormat="1" ht="19.149999999999999" customHeight="1" x14ac:dyDescent="0.3">
      <c r="B241" s="192"/>
      <c r="C241" s="192"/>
      <c r="D241" s="192"/>
      <c r="E241" s="192"/>
      <c r="F241" s="192"/>
      <c r="G241" s="192"/>
      <c r="H241" s="107" t="s">
        <v>52</v>
      </c>
      <c r="I241" s="217"/>
      <c r="J241" s="219">
        <v>0</v>
      </c>
      <c r="K241" s="221"/>
      <c r="L241" s="222"/>
    </row>
    <row r="242" spans="1:20" s="20" customFormat="1" ht="36" customHeight="1" x14ac:dyDescent="0.3">
      <c r="B242" s="192"/>
      <c r="C242" s="192"/>
      <c r="D242" s="192"/>
      <c r="E242" s="192"/>
      <c r="F242" s="192"/>
      <c r="G242" s="192"/>
      <c r="H242" s="208">
        <v>2632</v>
      </c>
      <c r="I242" s="223" t="s">
        <v>38</v>
      </c>
      <c r="J242" s="223"/>
      <c r="K242" s="223"/>
      <c r="L242" s="223"/>
    </row>
    <row r="243" spans="1:20" s="20" customFormat="1" ht="37.5" x14ac:dyDescent="0.3">
      <c r="B243" s="192"/>
      <c r="C243" s="192"/>
      <c r="D243" s="192"/>
      <c r="E243" s="192"/>
      <c r="F243" s="192"/>
      <c r="G243" s="192"/>
      <c r="H243" s="209"/>
      <c r="I243" s="31" t="s">
        <v>90</v>
      </c>
      <c r="J243" s="32">
        <v>1</v>
      </c>
      <c r="K243" s="32">
        <v>1</v>
      </c>
      <c r="L243" s="32"/>
    </row>
    <row r="244" spans="1:20" s="20" customFormat="1" x14ac:dyDescent="0.3">
      <c r="B244" s="192"/>
      <c r="C244" s="192"/>
      <c r="D244" s="192"/>
      <c r="E244" s="192"/>
      <c r="F244" s="192"/>
      <c r="G244" s="192"/>
      <c r="H244" s="107" t="s">
        <v>50</v>
      </c>
      <c r="I244" s="31" t="s">
        <v>89</v>
      </c>
      <c r="J244" s="26">
        <v>658</v>
      </c>
      <c r="K244" s="106">
        <v>245.5</v>
      </c>
      <c r="L244" s="106"/>
    </row>
    <row r="245" spans="1:20" s="20" customFormat="1" ht="20.65" customHeight="1" x14ac:dyDescent="0.3">
      <c r="B245" s="192"/>
      <c r="C245" s="192"/>
      <c r="D245" s="192"/>
      <c r="E245" s="192"/>
      <c r="F245" s="192"/>
      <c r="G245" s="192"/>
      <c r="H245" s="107">
        <v>3725.6</v>
      </c>
      <c r="I245" s="223" t="s">
        <v>34</v>
      </c>
      <c r="J245" s="223"/>
      <c r="K245" s="223"/>
      <c r="L245" s="223"/>
    </row>
    <row r="246" spans="1:20" s="22" customFormat="1" ht="17.649999999999999" customHeight="1" x14ac:dyDescent="0.3">
      <c r="B246" s="192"/>
      <c r="C246" s="192"/>
      <c r="D246" s="192"/>
      <c r="E246" s="192"/>
      <c r="F246" s="192"/>
      <c r="G246" s="192"/>
      <c r="H246" s="28"/>
      <c r="I246" s="224" t="s">
        <v>24</v>
      </c>
      <c r="J246" s="220">
        <f>J240/J244*1000</f>
        <v>4000</v>
      </c>
      <c r="K246" s="220">
        <f>K240/K244*1000</f>
        <v>15175.560081466396</v>
      </c>
      <c r="L246" s="218"/>
    </row>
    <row r="247" spans="1:20" s="20" customFormat="1" ht="43.9" customHeight="1" x14ac:dyDescent="0.3">
      <c r="B247" s="192"/>
      <c r="C247" s="192"/>
      <c r="D247" s="192"/>
      <c r="E247" s="192"/>
      <c r="F247" s="192"/>
      <c r="G247" s="192"/>
      <c r="H247" s="205"/>
      <c r="I247" s="225"/>
      <c r="J247" s="221"/>
      <c r="K247" s="221"/>
      <c r="L247" s="219"/>
    </row>
    <row r="248" spans="1:20" s="8" customFormat="1" ht="21" customHeight="1" x14ac:dyDescent="0.25">
      <c r="B248" s="192"/>
      <c r="C248" s="192"/>
      <c r="D248" s="192"/>
      <c r="E248" s="192"/>
      <c r="F248" s="192"/>
      <c r="G248" s="192"/>
      <c r="H248" s="206"/>
      <c r="I248" s="60" t="s">
        <v>35</v>
      </c>
      <c r="J248" s="115"/>
      <c r="K248" s="115"/>
      <c r="L248" s="84"/>
    </row>
    <row r="249" spans="1:20" s="8" customFormat="1" ht="85.5" customHeight="1" x14ac:dyDescent="0.25">
      <c r="B249" s="192"/>
      <c r="C249" s="192"/>
      <c r="D249" s="193"/>
      <c r="E249" s="193"/>
      <c r="F249" s="193"/>
      <c r="G249" s="193"/>
      <c r="H249" s="207"/>
      <c r="I249" s="31" t="s">
        <v>152</v>
      </c>
      <c r="J249" s="118">
        <v>100</v>
      </c>
      <c r="K249" s="118">
        <v>100</v>
      </c>
      <c r="L249" s="116"/>
    </row>
    <row r="250" spans="1:20" s="8" customFormat="1" ht="30.75" customHeight="1" x14ac:dyDescent="0.25">
      <c r="B250" s="192"/>
      <c r="C250" s="192"/>
      <c r="D250" s="191" t="s">
        <v>110</v>
      </c>
      <c r="E250" s="191" t="s">
        <v>167</v>
      </c>
      <c r="F250" s="191" t="s">
        <v>12</v>
      </c>
      <c r="G250" s="191" t="s">
        <v>13</v>
      </c>
      <c r="H250" s="107" t="s">
        <v>58</v>
      </c>
      <c r="I250" s="114" t="s">
        <v>37</v>
      </c>
      <c r="J250" s="114"/>
      <c r="K250" s="114"/>
      <c r="L250" s="114"/>
    </row>
    <row r="251" spans="1:20" s="8" customFormat="1" ht="21" customHeight="1" x14ac:dyDescent="0.3">
      <c r="B251" s="192"/>
      <c r="C251" s="192"/>
      <c r="D251" s="192"/>
      <c r="E251" s="192"/>
      <c r="F251" s="192"/>
      <c r="G251" s="192"/>
      <c r="H251" s="107">
        <f>H253+H256+H258</f>
        <v>4949.3</v>
      </c>
      <c r="I251" s="194" t="s">
        <v>64</v>
      </c>
      <c r="J251" s="191">
        <v>4199.3</v>
      </c>
      <c r="K251" s="191"/>
      <c r="L251" s="203">
        <v>750</v>
      </c>
      <c r="P251" s="10" t="s">
        <v>169</v>
      </c>
      <c r="Q251" s="10"/>
      <c r="R251" s="10"/>
      <c r="S251" s="10"/>
      <c r="T251" s="10"/>
    </row>
    <row r="252" spans="1:20" s="8" customFormat="1" ht="37.15" customHeight="1" x14ac:dyDescent="0.25">
      <c r="B252" s="192"/>
      <c r="C252" s="192"/>
      <c r="D252" s="192"/>
      <c r="E252" s="192"/>
      <c r="F252" s="192"/>
      <c r="G252" s="192"/>
      <c r="H252" s="107" t="s">
        <v>52</v>
      </c>
      <c r="I252" s="195"/>
      <c r="J252" s="193"/>
      <c r="K252" s="193"/>
      <c r="L252" s="204"/>
    </row>
    <row r="253" spans="1:20" s="8" customFormat="1" ht="17.45" customHeight="1" x14ac:dyDescent="0.25">
      <c r="B253" s="192"/>
      <c r="C253" s="192"/>
      <c r="D253" s="192"/>
      <c r="E253" s="192"/>
      <c r="F253" s="192"/>
      <c r="G253" s="192"/>
      <c r="H253" s="208">
        <v>4199.3</v>
      </c>
      <c r="I253" s="198" t="s">
        <v>38</v>
      </c>
      <c r="J253" s="199"/>
      <c r="K253" s="199"/>
      <c r="L253" s="200"/>
    </row>
    <row r="254" spans="1:20" s="18" customFormat="1" ht="44.65" customHeight="1" x14ac:dyDescent="0.25">
      <c r="B254" s="192"/>
      <c r="C254" s="192"/>
      <c r="D254" s="192"/>
      <c r="E254" s="192"/>
      <c r="F254" s="192"/>
      <c r="G254" s="192"/>
      <c r="H254" s="209"/>
      <c r="I254" s="31" t="s">
        <v>90</v>
      </c>
      <c r="J254" s="32">
        <v>4</v>
      </c>
      <c r="K254" s="32"/>
      <c r="L254" s="32">
        <v>1</v>
      </c>
    </row>
    <row r="255" spans="1:20" s="18" customFormat="1" ht="30.6" customHeight="1" x14ac:dyDescent="0.35">
      <c r="A255" s="121"/>
      <c r="B255" s="192"/>
      <c r="C255" s="192"/>
      <c r="D255" s="192"/>
      <c r="E255" s="192"/>
      <c r="F255" s="192"/>
      <c r="G255" s="192"/>
      <c r="H255" s="107"/>
      <c r="I255" s="31" t="s">
        <v>89</v>
      </c>
      <c r="J255" s="106">
        <f>437.3+349.3+100+290</f>
        <v>1176.5999999999999</v>
      </c>
      <c r="K255" s="106"/>
      <c r="L255" s="167">
        <v>290</v>
      </c>
      <c r="M255" s="121"/>
    </row>
    <row r="256" spans="1:20" s="18" customFormat="1" ht="16.899999999999999" customHeight="1" x14ac:dyDescent="0.35">
      <c r="A256" s="122"/>
      <c r="B256" s="192"/>
      <c r="C256" s="192"/>
      <c r="D256" s="192"/>
      <c r="E256" s="192"/>
      <c r="F256" s="192"/>
      <c r="G256" s="192"/>
      <c r="H256" s="107"/>
      <c r="I256" s="198" t="s">
        <v>36</v>
      </c>
      <c r="J256" s="199"/>
      <c r="K256" s="199"/>
      <c r="L256" s="200"/>
      <c r="M256" s="122"/>
    </row>
    <row r="257" spans="1:13" s="19" customFormat="1" ht="21" x14ac:dyDescent="0.35">
      <c r="A257" s="123"/>
      <c r="B257" s="192"/>
      <c r="C257" s="192"/>
      <c r="D257" s="192"/>
      <c r="E257" s="192"/>
      <c r="F257" s="192"/>
      <c r="G257" s="192"/>
      <c r="H257" s="28" t="s">
        <v>51</v>
      </c>
      <c r="I257" s="194" t="s">
        <v>24</v>
      </c>
      <c r="J257" s="210">
        <f>J251/J255*1000</f>
        <v>3569.0124086350506</v>
      </c>
      <c r="K257" s="212"/>
      <c r="L257" s="208">
        <f>L251/L255*1000</f>
        <v>2586.2068965517242</v>
      </c>
      <c r="M257" s="123"/>
    </row>
    <row r="258" spans="1:13" s="18" customFormat="1" ht="38.65" customHeight="1" x14ac:dyDescent="0.35">
      <c r="A258" s="121"/>
      <c r="B258" s="192"/>
      <c r="C258" s="192"/>
      <c r="D258" s="192"/>
      <c r="E258" s="192"/>
      <c r="F258" s="192"/>
      <c r="G258" s="192"/>
      <c r="H258" s="205">
        <v>750</v>
      </c>
      <c r="I258" s="195"/>
      <c r="J258" s="211"/>
      <c r="K258" s="213"/>
      <c r="L258" s="209"/>
      <c r="M258" s="121"/>
    </row>
    <row r="259" spans="1:13" s="18" customFormat="1" ht="21" customHeight="1" x14ac:dyDescent="0.35">
      <c r="A259" s="122"/>
      <c r="B259" s="192"/>
      <c r="C259" s="192"/>
      <c r="D259" s="192"/>
      <c r="E259" s="192"/>
      <c r="F259" s="192"/>
      <c r="G259" s="192"/>
      <c r="H259" s="206"/>
      <c r="I259" s="60" t="s">
        <v>35</v>
      </c>
      <c r="J259" s="115"/>
      <c r="K259" s="115"/>
      <c r="L259" s="170"/>
      <c r="M259" s="122"/>
    </row>
    <row r="260" spans="1:13" s="18" customFormat="1" ht="39.6" customHeight="1" x14ac:dyDescent="0.35">
      <c r="A260" s="121"/>
      <c r="B260" s="192"/>
      <c r="C260" s="192"/>
      <c r="D260" s="193"/>
      <c r="E260" s="193"/>
      <c r="F260" s="193"/>
      <c r="G260" s="193"/>
      <c r="H260" s="207"/>
      <c r="I260" s="117" t="s">
        <v>82</v>
      </c>
      <c r="J260" s="118">
        <v>100</v>
      </c>
      <c r="K260" s="118"/>
      <c r="L260" s="170">
        <v>100</v>
      </c>
      <c r="M260" s="121"/>
    </row>
    <row r="261" spans="1:13" s="18" customFormat="1" ht="21" customHeight="1" x14ac:dyDescent="0.25">
      <c r="B261" s="192"/>
      <c r="C261" s="192"/>
      <c r="D261" s="191" t="s">
        <v>198</v>
      </c>
      <c r="E261" s="191" t="s">
        <v>80</v>
      </c>
      <c r="F261" s="191" t="s">
        <v>197</v>
      </c>
      <c r="G261" s="191" t="s">
        <v>13</v>
      </c>
      <c r="H261" s="107" t="s">
        <v>63</v>
      </c>
      <c r="I261" s="114" t="s">
        <v>37</v>
      </c>
      <c r="J261" s="114"/>
      <c r="K261" s="114"/>
      <c r="L261" s="114"/>
    </row>
    <row r="262" spans="1:13" s="18" customFormat="1" ht="21" customHeight="1" x14ac:dyDescent="0.25">
      <c r="B262" s="192"/>
      <c r="C262" s="192"/>
      <c r="D262" s="192"/>
      <c r="E262" s="192"/>
      <c r="F262" s="192"/>
      <c r="G262" s="192"/>
      <c r="H262" s="107">
        <f>H264+H266+H268</f>
        <v>3030.2</v>
      </c>
      <c r="I262" s="194" t="s">
        <v>163</v>
      </c>
      <c r="J262" s="203">
        <v>1200</v>
      </c>
      <c r="K262" s="203">
        <v>891.5</v>
      </c>
      <c r="L262" s="203">
        <v>938.7</v>
      </c>
    </row>
    <row r="263" spans="1:13" s="18" customFormat="1" ht="60.75" customHeight="1" x14ac:dyDescent="0.25">
      <c r="B263" s="192"/>
      <c r="C263" s="192"/>
      <c r="D263" s="192"/>
      <c r="E263" s="192"/>
      <c r="F263" s="192"/>
      <c r="G263" s="192"/>
      <c r="H263" s="107" t="s">
        <v>52</v>
      </c>
      <c r="I263" s="195"/>
      <c r="J263" s="204"/>
      <c r="K263" s="204">
        <v>0</v>
      </c>
      <c r="L263" s="204">
        <v>0</v>
      </c>
    </row>
    <row r="264" spans="1:13" s="18" customFormat="1" x14ac:dyDescent="0.25">
      <c r="B264" s="192"/>
      <c r="C264" s="192"/>
      <c r="D264" s="192"/>
      <c r="E264" s="192"/>
      <c r="F264" s="192"/>
      <c r="G264" s="192"/>
      <c r="H264" s="107">
        <v>1200</v>
      </c>
      <c r="I264" s="198" t="s">
        <v>33</v>
      </c>
      <c r="J264" s="199"/>
      <c r="K264" s="199"/>
      <c r="L264" s="200"/>
    </row>
    <row r="265" spans="1:13" s="18" customFormat="1" x14ac:dyDescent="0.25">
      <c r="B265" s="192"/>
      <c r="C265" s="192"/>
      <c r="D265" s="192"/>
      <c r="E265" s="192"/>
      <c r="F265" s="192"/>
      <c r="G265" s="192"/>
      <c r="H265" s="107" t="s">
        <v>50</v>
      </c>
      <c r="I265" s="25" t="s">
        <v>164</v>
      </c>
      <c r="J265" s="36">
        <v>1</v>
      </c>
      <c r="K265" s="36">
        <v>19</v>
      </c>
      <c r="L265" s="36">
        <v>19</v>
      </c>
    </row>
    <row r="266" spans="1:13" s="18" customFormat="1" ht="28.15" customHeight="1" x14ac:dyDescent="0.25">
      <c r="B266" s="192"/>
      <c r="C266" s="192"/>
      <c r="D266" s="192"/>
      <c r="E266" s="192"/>
      <c r="F266" s="192"/>
      <c r="G266" s="192"/>
      <c r="H266" s="107">
        <f>K262</f>
        <v>891.5</v>
      </c>
      <c r="I266" s="198" t="s">
        <v>34</v>
      </c>
      <c r="J266" s="199"/>
      <c r="K266" s="199"/>
      <c r="L266" s="200"/>
    </row>
    <row r="267" spans="1:13" s="18" customFormat="1" ht="22.9" customHeight="1" x14ac:dyDescent="0.25">
      <c r="B267" s="192"/>
      <c r="C267" s="192"/>
      <c r="D267" s="192"/>
      <c r="E267" s="192"/>
      <c r="F267" s="192"/>
      <c r="G267" s="192"/>
      <c r="H267" s="28" t="s">
        <v>59</v>
      </c>
      <c r="I267" s="194" t="s">
        <v>25</v>
      </c>
      <c r="J267" s="203">
        <f>J262/J265</f>
        <v>1200</v>
      </c>
      <c r="K267" s="203">
        <v>46.9</v>
      </c>
      <c r="L267" s="203">
        <f t="shared" ref="L267" si="2">L262/L265</f>
        <v>49.405263157894737</v>
      </c>
    </row>
    <row r="268" spans="1:13" s="18" customFormat="1" ht="15" customHeight="1" x14ac:dyDescent="0.25">
      <c r="B268" s="192"/>
      <c r="C268" s="192"/>
      <c r="D268" s="192"/>
      <c r="E268" s="192"/>
      <c r="F268" s="192"/>
      <c r="G268" s="192"/>
      <c r="H268" s="205">
        <v>938.7</v>
      </c>
      <c r="I268" s="195"/>
      <c r="J268" s="204"/>
      <c r="K268" s="204"/>
      <c r="L268" s="204"/>
    </row>
    <row r="269" spans="1:13" s="18" customFormat="1" ht="17.45" customHeight="1" x14ac:dyDescent="0.25">
      <c r="B269" s="192"/>
      <c r="C269" s="192"/>
      <c r="D269" s="192"/>
      <c r="E269" s="192"/>
      <c r="F269" s="192"/>
      <c r="G269" s="192"/>
      <c r="H269" s="206"/>
      <c r="I269" s="61" t="s">
        <v>35</v>
      </c>
      <c r="J269" s="62"/>
      <c r="K269" s="62"/>
      <c r="L269" s="63"/>
    </row>
    <row r="270" spans="1:13" s="2" customFormat="1" ht="151.5" customHeight="1" x14ac:dyDescent="0.25">
      <c r="B270" s="192"/>
      <c r="C270" s="192"/>
      <c r="D270" s="193"/>
      <c r="E270" s="193"/>
      <c r="F270" s="193"/>
      <c r="G270" s="193"/>
      <c r="H270" s="207"/>
      <c r="I270" s="64" t="s">
        <v>152</v>
      </c>
      <c r="J270" s="65">
        <v>100</v>
      </c>
      <c r="K270" s="65">
        <v>100</v>
      </c>
      <c r="L270" s="46">
        <v>100</v>
      </c>
    </row>
    <row r="271" spans="1:13" s="2" customFormat="1" ht="21" customHeight="1" x14ac:dyDescent="0.25">
      <c r="B271" s="192"/>
      <c r="C271" s="192"/>
      <c r="D271" s="191" t="s">
        <v>86</v>
      </c>
      <c r="E271" s="191">
        <v>2022</v>
      </c>
      <c r="F271" s="191" t="s">
        <v>65</v>
      </c>
      <c r="G271" s="191" t="s">
        <v>13</v>
      </c>
      <c r="H271" s="107" t="s">
        <v>63</v>
      </c>
      <c r="I271" s="29" t="s">
        <v>37</v>
      </c>
      <c r="J271" s="29"/>
      <c r="K271" s="29"/>
      <c r="L271" s="29"/>
    </row>
    <row r="272" spans="1:13" s="2" customFormat="1" ht="32.25" customHeight="1" x14ac:dyDescent="0.25">
      <c r="B272" s="192"/>
      <c r="C272" s="192"/>
      <c r="D272" s="192"/>
      <c r="E272" s="192"/>
      <c r="F272" s="192"/>
      <c r="G272" s="192"/>
      <c r="H272" s="107">
        <f>H274+H276+H278</f>
        <v>2071.5</v>
      </c>
      <c r="I272" s="194" t="s">
        <v>148</v>
      </c>
      <c r="J272" s="196">
        <v>2071.5</v>
      </c>
      <c r="K272" s="196"/>
      <c r="L272" s="196"/>
    </row>
    <row r="273" spans="2:12" s="2" customFormat="1" ht="45.75" customHeight="1" x14ac:dyDescent="0.25">
      <c r="B273" s="192"/>
      <c r="C273" s="192"/>
      <c r="D273" s="192"/>
      <c r="E273" s="192"/>
      <c r="F273" s="192"/>
      <c r="G273" s="192"/>
      <c r="H273" s="107" t="s">
        <v>52</v>
      </c>
      <c r="I273" s="195"/>
      <c r="J273" s="197"/>
      <c r="K273" s="197"/>
      <c r="L273" s="197"/>
    </row>
    <row r="274" spans="2:12" s="2" customFormat="1" x14ac:dyDescent="0.25">
      <c r="B274" s="192"/>
      <c r="C274" s="192"/>
      <c r="D274" s="192"/>
      <c r="E274" s="192"/>
      <c r="F274" s="192"/>
      <c r="G274" s="192"/>
      <c r="H274" s="107">
        <v>2071.5</v>
      </c>
      <c r="I274" s="198" t="s">
        <v>33</v>
      </c>
      <c r="J274" s="199"/>
      <c r="K274" s="199"/>
      <c r="L274" s="200"/>
    </row>
    <row r="275" spans="2:12" s="2" customFormat="1" x14ac:dyDescent="0.25">
      <c r="B275" s="192"/>
      <c r="C275" s="192"/>
      <c r="D275" s="192"/>
      <c r="E275" s="192"/>
      <c r="F275" s="192"/>
      <c r="G275" s="192"/>
      <c r="H275" s="107"/>
      <c r="I275" s="25" t="s">
        <v>11</v>
      </c>
      <c r="J275" s="36">
        <f>7+5+8+9+12</f>
        <v>41</v>
      </c>
      <c r="K275" s="36"/>
      <c r="L275" s="36"/>
    </row>
    <row r="276" spans="2:12" s="2" customFormat="1" ht="21" customHeight="1" x14ac:dyDescent="0.25">
      <c r="B276" s="192"/>
      <c r="C276" s="192"/>
      <c r="D276" s="192"/>
      <c r="E276" s="192"/>
      <c r="F276" s="192"/>
      <c r="G276" s="192"/>
      <c r="H276" s="107"/>
      <c r="I276" s="198" t="s">
        <v>34</v>
      </c>
      <c r="J276" s="199"/>
      <c r="K276" s="199"/>
      <c r="L276" s="200"/>
    </row>
    <row r="277" spans="2:12" s="2" customFormat="1" ht="21" customHeight="1" x14ac:dyDescent="0.25">
      <c r="B277" s="192"/>
      <c r="C277" s="192"/>
      <c r="D277" s="192"/>
      <c r="E277" s="192"/>
      <c r="F277" s="192"/>
      <c r="G277" s="192"/>
      <c r="H277" s="28"/>
      <c r="I277" s="194" t="s">
        <v>25</v>
      </c>
      <c r="J277" s="201">
        <f>J272/J275</f>
        <v>50.524390243902438</v>
      </c>
      <c r="K277" s="201"/>
      <c r="L277" s="201"/>
    </row>
    <row r="278" spans="2:12" s="17" customFormat="1" x14ac:dyDescent="0.25">
      <c r="B278" s="192"/>
      <c r="C278" s="192"/>
      <c r="D278" s="192"/>
      <c r="E278" s="192"/>
      <c r="F278" s="192"/>
      <c r="G278" s="192"/>
      <c r="H278" s="28"/>
      <c r="I278" s="195"/>
      <c r="J278" s="202"/>
      <c r="K278" s="202"/>
      <c r="L278" s="202"/>
    </row>
    <row r="279" spans="2:12" s="17" customFormat="1" ht="25.9" customHeight="1" x14ac:dyDescent="0.25">
      <c r="B279" s="95"/>
      <c r="C279" s="192"/>
      <c r="D279" s="192"/>
      <c r="E279" s="192"/>
      <c r="F279" s="192"/>
      <c r="G279" s="192"/>
      <c r="H279" s="66"/>
      <c r="I279" s="61" t="s">
        <v>35</v>
      </c>
      <c r="J279" s="62"/>
      <c r="K279" s="62"/>
      <c r="L279" s="63"/>
    </row>
    <row r="280" spans="2:12" s="2" customFormat="1" ht="40.15" customHeight="1" x14ac:dyDescent="0.25">
      <c r="B280" s="95"/>
      <c r="C280" s="193"/>
      <c r="D280" s="193"/>
      <c r="E280" s="193"/>
      <c r="F280" s="193"/>
      <c r="G280" s="193"/>
      <c r="H280" s="67"/>
      <c r="I280" s="117" t="s">
        <v>152</v>
      </c>
      <c r="J280" s="65">
        <v>100</v>
      </c>
      <c r="K280" s="65"/>
      <c r="L280" s="46"/>
    </row>
    <row r="281" spans="2:12" s="2" customFormat="1" ht="31.9" customHeight="1" x14ac:dyDescent="0.25">
      <c r="B281" s="178"/>
      <c r="C281" s="179"/>
      <c r="D281" s="179"/>
      <c r="E281" s="179"/>
      <c r="F281" s="179"/>
      <c r="G281" s="179"/>
      <c r="H281" s="179"/>
      <c r="I281" s="179"/>
      <c r="J281" s="179"/>
      <c r="K281" s="179"/>
      <c r="L281" s="180"/>
    </row>
    <row r="282" spans="2:12" s="2" customFormat="1" ht="21" customHeight="1" x14ac:dyDescent="0.25">
      <c r="B282" s="181" t="s">
        <v>75</v>
      </c>
      <c r="C282" s="182"/>
      <c r="D282" s="182"/>
      <c r="E282" s="182"/>
      <c r="F282" s="183"/>
      <c r="G282" s="190" t="s">
        <v>31</v>
      </c>
      <c r="H282" s="190"/>
      <c r="I282" s="25"/>
      <c r="J282" s="68"/>
      <c r="K282" s="68"/>
      <c r="L282" s="68"/>
    </row>
    <row r="283" spans="2:12" s="2" customFormat="1" x14ac:dyDescent="0.25">
      <c r="B283" s="184"/>
      <c r="C283" s="185"/>
      <c r="D283" s="185"/>
      <c r="E283" s="185"/>
      <c r="F283" s="186"/>
      <c r="G283" s="190">
        <f>G285+G287+G289</f>
        <v>748111.7</v>
      </c>
      <c r="H283" s="190"/>
      <c r="I283" s="25"/>
      <c r="J283" s="68"/>
      <c r="K283" s="68"/>
      <c r="L283" s="68"/>
    </row>
    <row r="284" spans="2:12" s="2" customFormat="1" x14ac:dyDescent="0.25">
      <c r="B284" s="184"/>
      <c r="C284" s="185"/>
      <c r="D284" s="185"/>
      <c r="E284" s="185"/>
      <c r="F284" s="186"/>
      <c r="G284" s="190" t="s">
        <v>49</v>
      </c>
      <c r="H284" s="190"/>
      <c r="I284" s="25"/>
      <c r="J284" s="68"/>
      <c r="K284" s="68"/>
      <c r="L284" s="68"/>
    </row>
    <row r="285" spans="2:12" s="2" customFormat="1" x14ac:dyDescent="0.25">
      <c r="B285" s="184"/>
      <c r="C285" s="185"/>
      <c r="D285" s="185"/>
      <c r="E285" s="185"/>
      <c r="F285" s="186"/>
      <c r="G285" s="190">
        <f>H274+H264+H253+H242+H229+H216+H203+H193+H185+H177+H169+H161+H102+H94+H86+H66+H58+H50+H42+H34+H26+H18+H10+H144+H152+H127</f>
        <v>214164.99999999991</v>
      </c>
      <c r="H285" s="190"/>
      <c r="I285" s="25"/>
      <c r="J285" s="68"/>
      <c r="K285" s="68"/>
      <c r="L285" s="68"/>
    </row>
    <row r="286" spans="2:12" s="2" customFormat="1" ht="21" customHeight="1" x14ac:dyDescent="0.25">
      <c r="B286" s="184"/>
      <c r="C286" s="185"/>
      <c r="D286" s="185"/>
      <c r="E286" s="185"/>
      <c r="F286" s="186"/>
      <c r="G286" s="190" t="s">
        <v>50</v>
      </c>
      <c r="H286" s="190"/>
      <c r="I286" s="25"/>
      <c r="J286" s="68"/>
      <c r="K286" s="68"/>
      <c r="L286" s="68"/>
    </row>
    <row r="287" spans="2:12" s="2" customFormat="1" x14ac:dyDescent="0.25">
      <c r="B287" s="184"/>
      <c r="C287" s="185"/>
      <c r="D287" s="185"/>
      <c r="E287" s="185"/>
      <c r="F287" s="186"/>
      <c r="G287" s="190">
        <f>H276+H266+H256+H245+H232+H220+H206+H195+H187+H179+H171+H163+H104+H96+H88+H68+H60+H52+H44+H36+H28+H20+H12+H146+H154+H129+H137+H79</f>
        <v>274117.3</v>
      </c>
      <c r="H287" s="190"/>
      <c r="I287" s="25"/>
      <c r="J287" s="68"/>
      <c r="K287" s="68"/>
      <c r="L287" s="68"/>
    </row>
    <row r="288" spans="2:12" s="17" customFormat="1" x14ac:dyDescent="0.25">
      <c r="B288" s="184"/>
      <c r="C288" s="185"/>
      <c r="D288" s="185"/>
      <c r="E288" s="185"/>
      <c r="F288" s="186"/>
      <c r="G288" s="190" t="s">
        <v>51</v>
      </c>
      <c r="H288" s="190"/>
      <c r="I288" s="25"/>
      <c r="J288" s="68"/>
      <c r="K288" s="68"/>
      <c r="L288" s="68"/>
    </row>
    <row r="289" spans="1:41" s="17" customFormat="1" x14ac:dyDescent="0.25">
      <c r="B289" s="187"/>
      <c r="C289" s="188"/>
      <c r="D289" s="188"/>
      <c r="E289" s="188"/>
      <c r="F289" s="189"/>
      <c r="G289" s="190">
        <f>H14+H22+H30+H38+H46+H54+H62+H70+H78+H90+H98+H106+H131+H139+H148+H156+H165+H173+H181+H189+H197+H209+H224+H235+H247+H258+H268+H278+H122</f>
        <v>259829.40000000002</v>
      </c>
      <c r="H289" s="190"/>
      <c r="I289" s="25"/>
      <c r="J289" s="68"/>
      <c r="K289" s="68"/>
      <c r="L289" s="68"/>
    </row>
    <row r="290" spans="1:41" s="10" customFormat="1" ht="52.5" customHeight="1" x14ac:dyDescent="0.3">
      <c r="B290" s="3"/>
      <c r="C290" s="76"/>
      <c r="D290" s="163" t="s">
        <v>200</v>
      </c>
      <c r="E290" s="164"/>
      <c r="F290" s="77"/>
      <c r="G290" s="165"/>
      <c r="H290" s="166"/>
      <c r="I290" s="163" t="s">
        <v>201</v>
      </c>
      <c r="J290" s="77"/>
      <c r="K290" s="78"/>
      <c r="L290" s="78"/>
    </row>
    <row r="291" spans="1:41" s="9" customFormat="1" ht="37.5" customHeight="1" x14ac:dyDescent="0.35">
      <c r="B291" s="177"/>
      <c r="C291" s="177"/>
      <c r="D291" s="70"/>
      <c r="E291" s="71"/>
      <c r="F291" s="72"/>
      <c r="G291" s="128" t="s">
        <v>173</v>
      </c>
      <c r="H291" s="129">
        <v>250719.9</v>
      </c>
      <c r="I291" s="74"/>
      <c r="J291" s="75"/>
      <c r="K291" s="75"/>
      <c r="L291" s="87"/>
    </row>
    <row r="292" spans="1:41" s="9" customFormat="1" x14ac:dyDescent="0.3">
      <c r="B292" s="93"/>
      <c r="C292" s="69"/>
      <c r="D292" s="85"/>
      <c r="E292" s="86"/>
      <c r="F292" s="125" t="s">
        <v>175</v>
      </c>
      <c r="G292" s="69" t="s">
        <v>170</v>
      </c>
      <c r="H292" s="73">
        <v>5000</v>
      </c>
      <c r="I292" s="74"/>
      <c r="J292" s="75"/>
      <c r="K292" s="75"/>
      <c r="L292" s="75"/>
    </row>
    <row r="293" spans="1:41" s="15" customFormat="1" x14ac:dyDescent="0.3">
      <c r="A293"/>
      <c r="B293" s="93"/>
      <c r="C293" s="69"/>
      <c r="D293" s="70"/>
      <c r="E293" s="71"/>
      <c r="F293" s="72"/>
      <c r="G293" s="126" t="s">
        <v>171</v>
      </c>
      <c r="H293" s="127">
        <v>1074.5</v>
      </c>
      <c r="I293" s="79"/>
      <c r="J293" s="75"/>
      <c r="K293" s="75"/>
      <c r="L293" s="75"/>
      <c r="M293"/>
      <c r="N293"/>
      <c r="O293"/>
      <c r="P293"/>
      <c r="Q293"/>
      <c r="R293"/>
      <c r="S293"/>
      <c r="T293"/>
      <c r="U293"/>
      <c r="V293"/>
      <c r="W293"/>
      <c r="X293"/>
      <c r="Y293"/>
      <c r="Z293"/>
      <c r="AA293"/>
      <c r="AB293"/>
      <c r="AC293"/>
      <c r="AD293"/>
      <c r="AE293"/>
      <c r="AF293"/>
      <c r="AG293"/>
      <c r="AH293"/>
      <c r="AI293"/>
      <c r="AJ293"/>
      <c r="AK293"/>
      <c r="AL293"/>
      <c r="AM293"/>
      <c r="AN293"/>
      <c r="AO293"/>
    </row>
    <row r="294" spans="1:41" x14ac:dyDescent="0.3">
      <c r="G294" s="69" t="s">
        <v>172</v>
      </c>
      <c r="H294" s="73">
        <v>750</v>
      </c>
    </row>
    <row r="295" spans="1:41" x14ac:dyDescent="0.3">
      <c r="G295" s="69" t="s">
        <v>199</v>
      </c>
      <c r="H295" s="73">
        <v>2285</v>
      </c>
      <c r="I295" s="171"/>
      <c r="J295" s="172"/>
      <c r="K295" s="175"/>
      <c r="L295" s="176"/>
    </row>
    <row r="296" spans="1:41" x14ac:dyDescent="0.3">
      <c r="G296" s="130" t="s">
        <v>174</v>
      </c>
      <c r="H296" s="131">
        <f>H291+H292+H293+H294+H295</f>
        <v>259829.4</v>
      </c>
      <c r="K296" s="176"/>
      <c r="L296" s="176"/>
    </row>
  </sheetData>
  <mergeCells count="314">
    <mergeCell ref="N8:V8"/>
    <mergeCell ref="N226:Z226"/>
    <mergeCell ref="B6:B278"/>
    <mergeCell ref="C6:L6"/>
    <mergeCell ref="C7:C38"/>
    <mergeCell ref="D7:D14"/>
    <mergeCell ref="D15:D22"/>
    <mergeCell ref="E15:E22"/>
    <mergeCell ref="F15:F22"/>
    <mergeCell ref="G15:G22"/>
    <mergeCell ref="I15:L15"/>
    <mergeCell ref="I17:L17"/>
    <mergeCell ref="I19:L19"/>
    <mergeCell ref="I21:L21"/>
    <mergeCell ref="D23:D30"/>
    <mergeCell ref="E23:E30"/>
    <mergeCell ref="F23:F30"/>
    <mergeCell ref="G23:G30"/>
    <mergeCell ref="I23:L23"/>
    <mergeCell ref="I25:L25"/>
    <mergeCell ref="I27:L27"/>
    <mergeCell ref="I29:L29"/>
    <mergeCell ref="D31:D38"/>
    <mergeCell ref="E31:E38"/>
    <mergeCell ref="J1:M1"/>
    <mergeCell ref="D1:I1"/>
    <mergeCell ref="E7:E14"/>
    <mergeCell ref="F7:F14"/>
    <mergeCell ref="G7:G14"/>
    <mergeCell ref="I7:L7"/>
    <mergeCell ref="I9:L9"/>
    <mergeCell ref="I11:L11"/>
    <mergeCell ref="I13:L13"/>
    <mergeCell ref="B2:L2"/>
    <mergeCell ref="B3:B5"/>
    <mergeCell ref="C3:C5"/>
    <mergeCell ref="D3:D5"/>
    <mergeCell ref="E3:E5"/>
    <mergeCell ref="F3:F5"/>
    <mergeCell ref="G3:G5"/>
    <mergeCell ref="H3:H5"/>
    <mergeCell ref="I3:L4"/>
    <mergeCell ref="F31:F38"/>
    <mergeCell ref="G31:G38"/>
    <mergeCell ref="I33:L33"/>
    <mergeCell ref="I35:L35"/>
    <mergeCell ref="I37:L37"/>
    <mergeCell ref="D39:D46"/>
    <mergeCell ref="E39:E46"/>
    <mergeCell ref="F39:F46"/>
    <mergeCell ref="G39:G46"/>
    <mergeCell ref="I39:L39"/>
    <mergeCell ref="I41:L41"/>
    <mergeCell ref="I43:L43"/>
    <mergeCell ref="I45:L45"/>
    <mergeCell ref="D47:D54"/>
    <mergeCell ref="E47:E54"/>
    <mergeCell ref="F47:F54"/>
    <mergeCell ref="G47:G54"/>
    <mergeCell ref="I47:L47"/>
    <mergeCell ref="I49:L49"/>
    <mergeCell ref="I51:L51"/>
    <mergeCell ref="I53:L53"/>
    <mergeCell ref="D55:D62"/>
    <mergeCell ref="E55:E62"/>
    <mergeCell ref="F55:F62"/>
    <mergeCell ref="G55:G62"/>
    <mergeCell ref="I55:L55"/>
    <mergeCell ref="I57:L57"/>
    <mergeCell ref="I59:L59"/>
    <mergeCell ref="I61:L61"/>
    <mergeCell ref="D63:D71"/>
    <mergeCell ref="E63:E71"/>
    <mergeCell ref="F63:F71"/>
    <mergeCell ref="G63:G71"/>
    <mergeCell ref="I63:K63"/>
    <mergeCell ref="I65:L65"/>
    <mergeCell ref="I68:L68"/>
    <mergeCell ref="I70:L70"/>
    <mergeCell ref="D72:D73"/>
    <mergeCell ref="E72:E73"/>
    <mergeCell ref="F72:F73"/>
    <mergeCell ref="G72:G73"/>
    <mergeCell ref="H72:H73"/>
    <mergeCell ref="I72:L72"/>
    <mergeCell ref="I105:L105"/>
    <mergeCell ref="D74:D81"/>
    <mergeCell ref="E74:E81"/>
    <mergeCell ref="F74:F81"/>
    <mergeCell ref="G74:G81"/>
    <mergeCell ref="I74:K74"/>
    <mergeCell ref="I76:L76"/>
    <mergeCell ref="I78:L78"/>
    <mergeCell ref="I80:L80"/>
    <mergeCell ref="C82:L82"/>
    <mergeCell ref="I115:L115"/>
    <mergeCell ref="C83:C106"/>
    <mergeCell ref="D83:D90"/>
    <mergeCell ref="E83:E90"/>
    <mergeCell ref="F83:F90"/>
    <mergeCell ref="G83:G90"/>
    <mergeCell ref="I83:L83"/>
    <mergeCell ref="I85:L85"/>
    <mergeCell ref="I89:L89"/>
    <mergeCell ref="D91:D98"/>
    <mergeCell ref="E91:E98"/>
    <mergeCell ref="F91:F98"/>
    <mergeCell ref="G91:G98"/>
    <mergeCell ref="I91:L91"/>
    <mergeCell ref="I93:L93"/>
    <mergeCell ref="I95:L95"/>
    <mergeCell ref="I97:L97"/>
    <mergeCell ref="D99:D106"/>
    <mergeCell ref="E99:E106"/>
    <mergeCell ref="F99:F106"/>
    <mergeCell ref="G99:G106"/>
    <mergeCell ref="I99:L99"/>
    <mergeCell ref="I101:L101"/>
    <mergeCell ref="I103:L103"/>
    <mergeCell ref="D107:D114"/>
    <mergeCell ref="E107:E114"/>
    <mergeCell ref="F107:F114"/>
    <mergeCell ref="G107:G114"/>
    <mergeCell ref="I107:L107"/>
    <mergeCell ref="H107:H114"/>
    <mergeCell ref="H115:H122"/>
    <mergeCell ref="D132:D139"/>
    <mergeCell ref="E132:E139"/>
    <mergeCell ref="F132:F139"/>
    <mergeCell ref="G132:G139"/>
    <mergeCell ref="I132:L132"/>
    <mergeCell ref="D124:D131"/>
    <mergeCell ref="E124:E131"/>
    <mergeCell ref="F124:F131"/>
    <mergeCell ref="G124:G131"/>
    <mergeCell ref="I124:L124"/>
    <mergeCell ref="I126:L126"/>
    <mergeCell ref="I128:L128"/>
    <mergeCell ref="I130:L130"/>
    <mergeCell ref="D115:D122"/>
    <mergeCell ref="E115:E122"/>
    <mergeCell ref="F115:F122"/>
    <mergeCell ref="G115:G122"/>
    <mergeCell ref="C140:L140"/>
    <mergeCell ref="C141:C156"/>
    <mergeCell ref="D141:D148"/>
    <mergeCell ref="E141:E148"/>
    <mergeCell ref="F141:F148"/>
    <mergeCell ref="G141:G148"/>
    <mergeCell ref="I141:L141"/>
    <mergeCell ref="I143:L143"/>
    <mergeCell ref="I145:L145"/>
    <mergeCell ref="I147:L147"/>
    <mergeCell ref="D149:D156"/>
    <mergeCell ref="E149:E156"/>
    <mergeCell ref="F149:F156"/>
    <mergeCell ref="G149:G156"/>
    <mergeCell ref="I149:L149"/>
    <mergeCell ref="I151:L151"/>
    <mergeCell ref="I153:L153"/>
    <mergeCell ref="I155:L155"/>
    <mergeCell ref="C157:L157"/>
    <mergeCell ref="C158:C164"/>
    <mergeCell ref="D158:D165"/>
    <mergeCell ref="E158:E165"/>
    <mergeCell ref="F158:F165"/>
    <mergeCell ref="G158:G165"/>
    <mergeCell ref="I158:L158"/>
    <mergeCell ref="I160:L160"/>
    <mergeCell ref="I162:L162"/>
    <mergeCell ref="I164:L164"/>
    <mergeCell ref="D166:D173"/>
    <mergeCell ref="E166:E173"/>
    <mergeCell ref="F166:F173"/>
    <mergeCell ref="G166:G173"/>
    <mergeCell ref="I166:L166"/>
    <mergeCell ref="I168:L168"/>
    <mergeCell ref="I170:L170"/>
    <mergeCell ref="I172:L172"/>
    <mergeCell ref="D174:D181"/>
    <mergeCell ref="E174:E181"/>
    <mergeCell ref="F174:F181"/>
    <mergeCell ref="G174:G181"/>
    <mergeCell ref="I174:L174"/>
    <mergeCell ref="I176:L176"/>
    <mergeCell ref="I178:L178"/>
    <mergeCell ref="I180:L180"/>
    <mergeCell ref="D182:D189"/>
    <mergeCell ref="E182:E189"/>
    <mergeCell ref="F182:F189"/>
    <mergeCell ref="G182:G189"/>
    <mergeCell ref="I182:L182"/>
    <mergeCell ref="I184:L184"/>
    <mergeCell ref="I186:L186"/>
    <mergeCell ref="I188:L188"/>
    <mergeCell ref="D190:D197"/>
    <mergeCell ref="E190:E197"/>
    <mergeCell ref="F190:F197"/>
    <mergeCell ref="G190:G197"/>
    <mergeCell ref="I190:L190"/>
    <mergeCell ref="I192:L192"/>
    <mergeCell ref="I194:L194"/>
    <mergeCell ref="I196:L196"/>
    <mergeCell ref="C198:L198"/>
    <mergeCell ref="C199:C236"/>
    <mergeCell ref="D199:D210"/>
    <mergeCell ref="E199:E210"/>
    <mergeCell ref="F199:F210"/>
    <mergeCell ref="G199:G210"/>
    <mergeCell ref="I199:L199"/>
    <mergeCell ref="H200:H201"/>
    <mergeCell ref="I202:L202"/>
    <mergeCell ref="I205:L205"/>
    <mergeCell ref="H206:H207"/>
    <mergeCell ref="I208:L208"/>
    <mergeCell ref="H209:H210"/>
    <mergeCell ref="D211:D224"/>
    <mergeCell ref="E211:E224"/>
    <mergeCell ref="F211:F224"/>
    <mergeCell ref="G211:G224"/>
    <mergeCell ref="I211:L211"/>
    <mergeCell ref="H212:H214"/>
    <mergeCell ref="I215:L215"/>
    <mergeCell ref="H216:H218"/>
    <mergeCell ref="I219:L219"/>
    <mergeCell ref="H220:H222"/>
    <mergeCell ref="I223:L223"/>
    <mergeCell ref="D225:D236"/>
    <mergeCell ref="E225:E236"/>
    <mergeCell ref="F225:F236"/>
    <mergeCell ref="G225:G236"/>
    <mergeCell ref="I225:L225"/>
    <mergeCell ref="H226:H227"/>
    <mergeCell ref="I228:L228"/>
    <mergeCell ref="H229:H230"/>
    <mergeCell ref="I231:L231"/>
    <mergeCell ref="H232:H233"/>
    <mergeCell ref="I234:L234"/>
    <mergeCell ref="H235:H236"/>
    <mergeCell ref="C238:L238"/>
    <mergeCell ref="C239:C280"/>
    <mergeCell ref="D239:D249"/>
    <mergeCell ref="E239:E249"/>
    <mergeCell ref="F239:F249"/>
    <mergeCell ref="G239:G249"/>
    <mergeCell ref="I240:I241"/>
    <mergeCell ref="J240:J241"/>
    <mergeCell ref="K240:K241"/>
    <mergeCell ref="L240:L241"/>
    <mergeCell ref="H242:H243"/>
    <mergeCell ref="I242:L242"/>
    <mergeCell ref="I245:L245"/>
    <mergeCell ref="I246:I247"/>
    <mergeCell ref="J246:J247"/>
    <mergeCell ref="K246:K247"/>
    <mergeCell ref="L246:L247"/>
    <mergeCell ref="H247:H249"/>
    <mergeCell ref="D250:D260"/>
    <mergeCell ref="E250:E260"/>
    <mergeCell ref="F250:F260"/>
    <mergeCell ref="G250:G260"/>
    <mergeCell ref="I251:I252"/>
    <mergeCell ref="J251:J252"/>
    <mergeCell ref="K251:K252"/>
    <mergeCell ref="L251:L252"/>
    <mergeCell ref="H253:H254"/>
    <mergeCell ref="I253:L253"/>
    <mergeCell ref="I256:L256"/>
    <mergeCell ref="I257:I258"/>
    <mergeCell ref="J257:J258"/>
    <mergeCell ref="K257:K258"/>
    <mergeCell ref="L257:L258"/>
    <mergeCell ref="H258:H260"/>
    <mergeCell ref="D261:D270"/>
    <mergeCell ref="E261:E270"/>
    <mergeCell ref="F261:F270"/>
    <mergeCell ref="G261:G270"/>
    <mergeCell ref="I262:I263"/>
    <mergeCell ref="J262:J263"/>
    <mergeCell ref="K262:K263"/>
    <mergeCell ref="L262:L263"/>
    <mergeCell ref="I264:L264"/>
    <mergeCell ref="I266:L266"/>
    <mergeCell ref="I267:I268"/>
    <mergeCell ref="J267:J268"/>
    <mergeCell ref="K267:K268"/>
    <mergeCell ref="L267:L268"/>
    <mergeCell ref="H268:H270"/>
    <mergeCell ref="D271:D280"/>
    <mergeCell ref="E271:E280"/>
    <mergeCell ref="F271:F280"/>
    <mergeCell ref="G271:G280"/>
    <mergeCell ref="I272:I273"/>
    <mergeCell ref="J272:J273"/>
    <mergeCell ref="K272:K273"/>
    <mergeCell ref="L272:L273"/>
    <mergeCell ref="I274:L274"/>
    <mergeCell ref="I276:L276"/>
    <mergeCell ref="I277:I278"/>
    <mergeCell ref="J277:J278"/>
    <mergeCell ref="K277:K278"/>
    <mergeCell ref="L277:L278"/>
    <mergeCell ref="K295:L296"/>
    <mergeCell ref="B291:C291"/>
    <mergeCell ref="B281:L281"/>
    <mergeCell ref="B282:F289"/>
    <mergeCell ref="G282:H282"/>
    <mergeCell ref="G283:H283"/>
    <mergeCell ref="G284:H284"/>
    <mergeCell ref="G285:H285"/>
    <mergeCell ref="G286:H286"/>
    <mergeCell ref="G287:H287"/>
    <mergeCell ref="G288:H288"/>
    <mergeCell ref="G289:H289"/>
  </mergeCells>
  <printOptions horizontalCentered="1" verticalCentered="1"/>
  <pageMargins left="0.23622047244094491" right="0.23622047244094491" top="0.74803149606299213" bottom="0.74803149606299213" header="0.31496062992125984" footer="0.31496062992125984"/>
  <pageSetup paperSize="9" scale="45" fitToHeight="0" orientation="landscape" r:id="rId1"/>
  <headerFooter>
    <oddFooter>Сторінка &amp;P</oddFooter>
  </headerFooter>
  <rowBreaks count="8" manualBreakCount="8">
    <brk id="30" max="12" man="1"/>
    <brk id="69" max="12" man="1"/>
    <brk id="123" max="12" man="1"/>
    <brk id="156" max="12" man="1"/>
    <brk id="197" max="12" man="1"/>
    <brk id="217" max="12" man="1"/>
    <brk id="237" max="12" man="1"/>
    <brk id="26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2</vt:i4>
      </vt:variant>
    </vt:vector>
  </HeadingPairs>
  <TitlesOfParts>
    <vt:vector size="3" baseType="lpstr">
      <vt:lpstr>порівняльна</vt:lpstr>
      <vt:lpstr>порівняльна!Заголовки_для_друку</vt:lpstr>
      <vt:lpstr>порівняльна!Область_друку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Косаківська Оксана Василівна</cp:lastModifiedBy>
  <cp:lastPrinted>2024-04-23T09:11:40Z</cp:lastPrinted>
  <dcterms:created xsi:type="dcterms:W3CDTF">2017-07-13T08:42:40Z</dcterms:created>
  <dcterms:modified xsi:type="dcterms:W3CDTF">2024-04-23T09:13:38Z</dcterms:modified>
</cp:coreProperties>
</file>