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SharedDocs\БАДИЛЕВИЧ\Порівняльна ПРОГРАМА МЦП 2022-2024\на експертизу\"/>
    </mc:Choice>
  </mc:AlternateContent>
  <bookViews>
    <workbookView xWindow="0" yWindow="0" windowWidth="28800" windowHeight="12300" tabRatio="527"/>
  </bookViews>
  <sheets>
    <sheet name="порівняльна" sheetId="11" r:id="rId1"/>
  </sheets>
  <definedNames>
    <definedName name="_xlnm.Print_Titles" localSheetId="0">порівняльна!$4:$6</definedName>
    <definedName name="_xlnm.Print_Area" localSheetId="0">порівняльна!$A$1:$V$278</definedName>
  </definedNames>
  <calcPr calcId="162913" refMode="R1C1"/>
</workbook>
</file>

<file path=xl/calcChain.xml><?xml version="1.0" encoding="utf-8"?>
<calcChain xmlns="http://schemas.openxmlformats.org/spreadsheetml/2006/main">
  <c r="V207" i="11" l="1"/>
  <c r="U207" i="11"/>
  <c r="V206" i="11"/>
  <c r="U206" i="11"/>
  <c r="V205" i="11"/>
  <c r="U205" i="11"/>
  <c r="V197" i="11"/>
  <c r="U197" i="11"/>
  <c r="V192" i="11"/>
  <c r="U192" i="11"/>
  <c r="R225" i="11" l="1"/>
  <c r="R168" i="11"/>
  <c r="R109" i="11"/>
  <c r="Q270" i="11"/>
  <c r="R211" i="11"/>
  <c r="R236" i="11"/>
  <c r="R117" i="11"/>
  <c r="R9" i="11"/>
  <c r="R209" i="11" l="1"/>
  <c r="R205" i="11"/>
  <c r="Q274" i="11" l="1"/>
  <c r="R251" i="11" l="1"/>
  <c r="F272" i="11"/>
  <c r="Q272" i="11" l="1"/>
  <c r="Q268" i="11" s="1"/>
  <c r="R247" i="11"/>
  <c r="U231" i="11"/>
  <c r="V13" i="11"/>
  <c r="R185" i="11" l="1"/>
  <c r="G85" i="11" l="1"/>
  <c r="J85" i="11"/>
  <c r="J89" i="11" s="1"/>
  <c r="R85" i="11"/>
  <c r="U85" i="11"/>
  <c r="V85" i="11" s="1"/>
  <c r="V89" i="11" s="1"/>
  <c r="I89" i="11"/>
  <c r="T89" i="11"/>
  <c r="U89" i="11" l="1"/>
  <c r="K85" i="11"/>
  <c r="K89" i="11" s="1"/>
  <c r="F270" i="11"/>
  <c r="T109" i="11" l="1"/>
  <c r="T113" i="11" l="1"/>
  <c r="T101" i="11"/>
  <c r="T260" i="11" l="1"/>
  <c r="T262" i="11" s="1"/>
  <c r="R257" i="11"/>
  <c r="V252" i="11"/>
  <c r="T252" i="11"/>
  <c r="T240" i="11"/>
  <c r="T242" i="11" s="1"/>
  <c r="T231" i="11"/>
  <c r="V218" i="11"/>
  <c r="U218" i="11"/>
  <c r="T218" i="11"/>
  <c r="V217" i="11"/>
  <c r="U217" i="11"/>
  <c r="T217" i="11"/>
  <c r="T206" i="11"/>
  <c r="T205" i="11"/>
  <c r="T192" i="11"/>
  <c r="V191" i="11"/>
  <c r="U191" i="11"/>
  <c r="T191" i="11"/>
  <c r="R176" i="11"/>
  <c r="V164" i="11"/>
  <c r="T164" i="11"/>
  <c r="U160" i="11"/>
  <c r="U164" i="11" s="1"/>
  <c r="R160" i="11"/>
  <c r="V156" i="11"/>
  <c r="U156" i="11"/>
  <c r="T156" i="11"/>
  <c r="R152" i="11"/>
  <c r="T148" i="11"/>
  <c r="U144" i="11"/>
  <c r="U148" i="11" s="1"/>
  <c r="R144" i="11"/>
  <c r="T139" i="11"/>
  <c r="U135" i="11"/>
  <c r="U139" i="11" s="1"/>
  <c r="R135" i="11"/>
  <c r="T131" i="11"/>
  <c r="U127" i="11"/>
  <c r="V127" i="11" s="1"/>
  <c r="V131" i="11" s="1"/>
  <c r="R127" i="11"/>
  <c r="V105" i="11"/>
  <c r="U105" i="11"/>
  <c r="T105" i="11"/>
  <c r="R101" i="11"/>
  <c r="V97" i="11"/>
  <c r="U97" i="11"/>
  <c r="T97" i="11"/>
  <c r="R93" i="11"/>
  <c r="T70" i="11"/>
  <c r="U65" i="11"/>
  <c r="U70" i="11" s="1"/>
  <c r="R65" i="11"/>
  <c r="T61" i="11"/>
  <c r="U57" i="11"/>
  <c r="V57" i="11" s="1"/>
  <c r="V61" i="11" s="1"/>
  <c r="R57" i="11"/>
  <c r="T53" i="11"/>
  <c r="U49" i="11"/>
  <c r="U53" i="11" s="1"/>
  <c r="U45" i="11"/>
  <c r="T45" i="11"/>
  <c r="V41" i="11"/>
  <c r="V45" i="11" s="1"/>
  <c r="R41" i="11"/>
  <c r="T37" i="11"/>
  <c r="U33" i="11"/>
  <c r="V33" i="11" s="1"/>
  <c r="V37" i="11" s="1"/>
  <c r="R33" i="11"/>
  <c r="T29" i="11"/>
  <c r="U25" i="11"/>
  <c r="U29" i="11" s="1"/>
  <c r="R25" i="11"/>
  <c r="T21" i="11"/>
  <c r="U17" i="11"/>
  <c r="U21" i="11" s="1"/>
  <c r="R17" i="11"/>
  <c r="T13" i="11"/>
  <c r="V65" i="11" l="1"/>
  <c r="V70" i="11" s="1"/>
  <c r="V135" i="11"/>
  <c r="V139" i="11" s="1"/>
  <c r="V25" i="11"/>
  <c r="V29" i="11" s="1"/>
  <c r="U13" i="11"/>
  <c r="U61" i="11"/>
  <c r="V17" i="11"/>
  <c r="V21" i="11" s="1"/>
  <c r="V144" i="11"/>
  <c r="V148" i="11" s="1"/>
  <c r="U37" i="11"/>
  <c r="U131" i="11"/>
  <c r="F274" i="11" l="1"/>
  <c r="I260" i="11"/>
  <c r="I262" i="11" s="1"/>
  <c r="G257" i="11"/>
  <c r="K252" i="11"/>
  <c r="J252" i="11"/>
  <c r="I252" i="11"/>
  <c r="I240" i="11"/>
  <c r="I242" i="11" s="1"/>
  <c r="G236" i="11"/>
  <c r="I231" i="11"/>
  <c r="G225" i="11"/>
  <c r="K218" i="11"/>
  <c r="J218" i="11"/>
  <c r="I218" i="11"/>
  <c r="K217" i="11"/>
  <c r="J217" i="11"/>
  <c r="I217" i="11"/>
  <c r="K207" i="11"/>
  <c r="J207" i="11"/>
  <c r="K206" i="11"/>
  <c r="J206" i="11"/>
  <c r="I206" i="11"/>
  <c r="K197" i="11"/>
  <c r="K205" i="11" s="1"/>
  <c r="J197" i="11"/>
  <c r="I205" i="11"/>
  <c r="K192" i="11"/>
  <c r="J192" i="11"/>
  <c r="I192" i="11"/>
  <c r="K191" i="11"/>
  <c r="J191" i="11"/>
  <c r="I191" i="11"/>
  <c r="G176" i="11"/>
  <c r="G168" i="11"/>
  <c r="K164" i="11"/>
  <c r="I164" i="11"/>
  <c r="J160" i="11"/>
  <c r="J164" i="11" s="1"/>
  <c r="G160" i="11"/>
  <c r="K156" i="11"/>
  <c r="J156" i="11"/>
  <c r="I156" i="11"/>
  <c r="I148" i="11"/>
  <c r="J144" i="11"/>
  <c r="J148" i="11" s="1"/>
  <c r="G144" i="11"/>
  <c r="I139" i="11"/>
  <c r="J135" i="11"/>
  <c r="K135" i="11" s="1"/>
  <c r="K139" i="11" s="1"/>
  <c r="G135" i="11"/>
  <c r="I131" i="11"/>
  <c r="J127" i="11"/>
  <c r="J131" i="11" s="1"/>
  <c r="G127" i="11"/>
  <c r="K105" i="11"/>
  <c r="J105" i="11"/>
  <c r="I105" i="11"/>
  <c r="K97" i="11"/>
  <c r="J97" i="11"/>
  <c r="I97" i="11"/>
  <c r="G93" i="11"/>
  <c r="I70" i="11"/>
  <c r="J65" i="11"/>
  <c r="J70" i="11" s="1"/>
  <c r="G65" i="11"/>
  <c r="I61" i="11"/>
  <c r="J57" i="11"/>
  <c r="K57" i="11" s="1"/>
  <c r="K61" i="11" s="1"/>
  <c r="G57" i="11"/>
  <c r="I53" i="11"/>
  <c r="J49" i="11"/>
  <c r="G49" i="11"/>
  <c r="J45" i="11"/>
  <c r="I45" i="11"/>
  <c r="K41" i="11"/>
  <c r="K45" i="11" s="1"/>
  <c r="G41" i="11"/>
  <c r="I37" i="11"/>
  <c r="J33" i="11"/>
  <c r="J37" i="11" s="1"/>
  <c r="G33" i="11"/>
  <c r="I29" i="11"/>
  <c r="J25" i="11"/>
  <c r="K25" i="11" s="1"/>
  <c r="K29" i="11" s="1"/>
  <c r="G25" i="11"/>
  <c r="I21" i="11"/>
  <c r="J17" i="11"/>
  <c r="J21" i="11" s="1"/>
  <c r="G17" i="11"/>
  <c r="K11" i="11"/>
  <c r="J11" i="11"/>
  <c r="K9" i="11"/>
  <c r="J9" i="11"/>
  <c r="G9" i="11"/>
  <c r="J205" i="11" l="1"/>
  <c r="J53" i="11"/>
  <c r="K49" i="11"/>
  <c r="K53" i="11" s="1"/>
  <c r="J13" i="11"/>
  <c r="J29" i="11"/>
  <c r="J61" i="11"/>
  <c r="J139" i="11"/>
  <c r="K65" i="11"/>
  <c r="K70" i="11" s="1"/>
  <c r="K127" i="11"/>
  <c r="K131" i="11" s="1"/>
  <c r="K144" i="11"/>
  <c r="K148" i="11" s="1"/>
  <c r="K13" i="11"/>
  <c r="F268" i="11"/>
  <c r="K33" i="11"/>
  <c r="K37" i="11" s="1"/>
  <c r="K17" i="11"/>
  <c r="K21" i="11" s="1"/>
</calcChain>
</file>

<file path=xl/sharedStrings.xml><?xml version="1.0" encoding="utf-8"?>
<sst xmlns="http://schemas.openxmlformats.org/spreadsheetml/2006/main" count="960" uniqueCount="248">
  <si>
    <t xml:space="preserve">Джерела фінансування </t>
  </si>
  <si>
    <t xml:space="preserve">Служба у справах дітей та сім’ї  виконавчого органу Київської міської ради (Київської міської державної адміністрації) </t>
  </si>
  <si>
    <t>Бюджет міста Києва</t>
  </si>
  <si>
    <t>Охоплено користувачів,осіб</t>
  </si>
  <si>
    <t>Середні витрати на одного користувача, грн.</t>
  </si>
  <si>
    <t>Охоплено дітей, ос.</t>
  </si>
  <si>
    <t>Середні витрати на одну дитину, грн.</t>
  </si>
  <si>
    <t>Кількість ДБСТ, які отримають автомобілі, од.</t>
  </si>
  <si>
    <t>Середні витрати на один автомобіль, тис.грн.</t>
  </si>
  <si>
    <t>Динаміка забезпечення ДБСТ автотранспортом,%</t>
  </si>
  <si>
    <t>Служба у справах дітей та сім’ї виконавчого органу Київської міської ради (Київської міської державної адміністрації)</t>
  </si>
  <si>
    <t>Динаміка витрат на  дитину, %.</t>
  </si>
  <si>
    <t>Охоплено,осіб</t>
  </si>
  <si>
    <t>Середні витрати на одну особу, грн.</t>
  </si>
  <si>
    <t>Охоплено учасників, осіб</t>
  </si>
  <si>
    <t>Розповсюджено матеріалів примірників</t>
  </si>
  <si>
    <t>Середні витрати на одного учасника, грн.</t>
  </si>
  <si>
    <t xml:space="preserve">Служба у справах дітей та сім'ї виконавчого органу Київської міської ради (Київської міської державної адміністрації) </t>
  </si>
  <si>
    <t>Кількість придбаного обладнання,од.</t>
  </si>
  <si>
    <t>Районні в місті Києві державні адміністрації</t>
  </si>
  <si>
    <t xml:space="preserve">Бюджет міста Києва </t>
  </si>
  <si>
    <t>-</t>
  </si>
  <si>
    <t>Назва показника</t>
  </si>
  <si>
    <t>Охоплено дітей, осіб.</t>
  </si>
  <si>
    <t>Динаміка зменшення безпритульних та бездоглядних дітей,%</t>
  </si>
  <si>
    <t>Динаміка зменшення чисельності дітей, які вчинили правопорушення, %</t>
  </si>
  <si>
    <t>Охоплено , осіб.</t>
  </si>
  <si>
    <t>Охоплено учасників, осіб.</t>
  </si>
  <si>
    <t>Динаміка чисельності осіб, які будуть охоплені послугами ,%</t>
  </si>
  <si>
    <t>Охоплено, осіб.</t>
  </si>
  <si>
    <t>Динаміка чисельності осіб, які будуть охоплені послугами,%</t>
  </si>
  <si>
    <t>Динаміка чисельності осіб, які будуть охоплені послугами, %</t>
  </si>
  <si>
    <t>Динаміка зростання кількості закладів та установ, працівники яких будуть охоплені послугами, %</t>
  </si>
  <si>
    <t>Динаміка чисельності осіб, які отримають винагороду, %</t>
  </si>
  <si>
    <t>Середні витрати на один ДБСТ, тис.грн.</t>
  </si>
  <si>
    <t>Динаміка зменшення чисельності дітей, які опинились у складних життєвих обставинах, %</t>
  </si>
  <si>
    <t>Кількість ДБСТ, які отримають допомогу,од.</t>
  </si>
  <si>
    <t>Динаміка охоплених заходом осіб,%</t>
  </si>
  <si>
    <t>Служба у справах дітей та сім’ї  виконавчого органу Київської міської ради (Київської міської державної адміністрації), Міський центр дитини</t>
  </si>
  <si>
    <t>Відсоток ДБСТ, які отримали допомогу до загальної кількості, %</t>
  </si>
  <si>
    <t>Відсоток користувачів, забезпечених  соціальними послугами, від загальної  потреби, %</t>
  </si>
  <si>
    <t>Динаміка збільшення охоплених заходом  дітей, %</t>
  </si>
  <si>
    <t>Середні витрати на один кв.м., грн.</t>
  </si>
  <si>
    <t>Середні витрати на придбання одного обладнання, тис.грн.</t>
  </si>
  <si>
    <t xml:space="preserve"> Завдання Програми</t>
  </si>
  <si>
    <t>Заходи Програми</t>
  </si>
  <si>
    <t>Строки виконання заходу</t>
  </si>
  <si>
    <t>Виконавці заходу</t>
  </si>
  <si>
    <t>Обсяги фінансування, тис.грн.,</t>
  </si>
  <si>
    <t>ВСЬОГО</t>
  </si>
  <si>
    <t>витрат</t>
  </si>
  <si>
    <t>продукту</t>
  </si>
  <si>
    <t xml:space="preserve"> ефективності</t>
  </si>
  <si>
    <t>якості</t>
  </si>
  <si>
    <t>ефективності</t>
  </si>
  <si>
    <t xml:space="preserve"> витрат</t>
  </si>
  <si>
    <t xml:space="preserve"> продукту</t>
  </si>
  <si>
    <t xml:space="preserve"> якості</t>
  </si>
  <si>
    <t xml:space="preserve">Витрати на організацію  індивідуальної та групової роботи  з  метою збереження для дитини біологічної сім'ї </t>
  </si>
  <si>
    <t>Витрати на заходи з профілактики агресивної поведінки підлітків «Зупинись! – Посміхнись!», тис.грн.</t>
  </si>
  <si>
    <t>Витрати на організацію соціальної роботи з дітьми, батьки яких виховують дітей та мають проблеми психічного здоров'я, тис.грн.</t>
  </si>
  <si>
    <t>Витрати на заходи серед дітей та підлітків "Даруємо радість дітям" тис.грн.</t>
  </si>
  <si>
    <t>Виттати на надання соціально-психологічної допомоги сім’ям, які взяли на виховання дітей-сиріт, тис.грн.</t>
  </si>
  <si>
    <t>Витрати на придбання автотранспорту, тис.грн.</t>
  </si>
  <si>
    <t>Витрати на надання щорічної додаткової фінансової до, тис.грн.</t>
  </si>
  <si>
    <t>Витрати на соціальні програми і заходіи районних в місті Києві державних адміністрацій з питань сім’ї, тис.грн.</t>
  </si>
  <si>
    <t>Витрати на Проведення соціально-інформаційних акцій до Всесвітнього дня боротьби з торгівлею людьми, тис.грн.</t>
  </si>
  <si>
    <t>Витрати на відзначення одиноких батьків та матерів, які самі виховують дітей , тис.грн.</t>
  </si>
  <si>
    <t>Витрати на надання соціальних послуг дітям та сім'ям з дітьми</t>
  </si>
  <si>
    <t>Витрати на надання послуг з кризового та екстренного втручання дітям, у яких батьки мають проблеми залежності, тис.грн.</t>
  </si>
  <si>
    <t>Очікуваний результат (результативні показники)</t>
  </si>
  <si>
    <t xml:space="preserve">Підвищення соціальної  захищеності мешканців </t>
  </si>
  <si>
    <t>2022 рік</t>
  </si>
  <si>
    <t>2023 рік</t>
  </si>
  <si>
    <t>2024 рік</t>
  </si>
  <si>
    <t xml:space="preserve">2022 рік </t>
  </si>
  <si>
    <t xml:space="preserve">Всього:              </t>
  </si>
  <si>
    <t xml:space="preserve">2024 рік                 </t>
  </si>
  <si>
    <t xml:space="preserve">Всього:          </t>
  </si>
  <si>
    <t xml:space="preserve">Всього:             </t>
  </si>
  <si>
    <t>2022-2024</t>
  </si>
  <si>
    <t xml:space="preserve">Всього:               </t>
  </si>
  <si>
    <t xml:space="preserve">2024 рік                   </t>
  </si>
  <si>
    <t xml:space="preserve">Служба у справах дітей та сім’ї виконавчого органу Київської міської ради (Київської міської державної адміністрації) </t>
  </si>
  <si>
    <t>Витрати на  організацію загальноміських заходів для багатодітних сімей, тис.грн.</t>
  </si>
  <si>
    <t>Витрати на виготовлення соціальної рекламної продукції спрямованої на розвиток та підтримку сім'ї, тис.грн.</t>
  </si>
  <si>
    <t>Витрати на проведення навчальних семінарів, тренінгів на щодо попередження потрапляння в ситуацію торгівлі людьми, тис.грн.</t>
  </si>
  <si>
    <t>Витрати на надання послуг по роботі з дітьми, тис.грн.</t>
  </si>
  <si>
    <t xml:space="preserve">Всього:            </t>
  </si>
  <si>
    <t>Витрати на проведення капітального ремонту Київського міського центру соціальних служб, тис.грн.</t>
  </si>
  <si>
    <t>Витрати на проведення  капітального ремонту приміщення районних в місті Києві центрів соціальних служб, тис.грн.</t>
  </si>
  <si>
    <t xml:space="preserve">Районні в місті Києві державні адміністрації </t>
  </si>
  <si>
    <t>Витрати на придбання предметів довгострокового користування для Київського міського центру соціальних служб, тис.грн.</t>
  </si>
  <si>
    <t>Витрати на придбання предметів довгострокового користування для районних в місті Києві центрів соціальних служб, тис.грн.</t>
  </si>
  <si>
    <t>Підвищення ефективності функціонування системи соціальної допомоги</t>
  </si>
  <si>
    <t>Підвищення забезпеченості соціальною інфраструктурою</t>
  </si>
  <si>
    <t>Служба у справах дітей  та сім’ї  виконавчого органу Київської міської ради (Київської міської державної адміністрації ), районні в місті Києві державні адміністрації</t>
  </si>
  <si>
    <t>Служба у справах дітей та сім’ї  виконавчого органу Київської міської ради (Київської міської державної адміністрації)</t>
  </si>
  <si>
    <t xml:space="preserve">Всього:                </t>
  </si>
  <si>
    <t>Витрати на проведення навчання, тис.грн.</t>
  </si>
  <si>
    <t>Кількість проведених тренінгів, од.</t>
  </si>
  <si>
    <t>Кількість учасників тренінгів, осіб.</t>
  </si>
  <si>
    <t>Середні витрати на проведення одного тренінгу, грн.</t>
  </si>
  <si>
    <t>Динаміка кількості користувачів охоплених тренінгом,%</t>
  </si>
  <si>
    <t>Не потребує фінансування</t>
  </si>
  <si>
    <t>РАЗОМ ПО МЦП</t>
  </si>
  <si>
    <t>Служба у справах дітей та сім’ї  виконавчого органу Київської міської ради (Київської міської державної адміністрації), Київський міський центр соціальних служб</t>
  </si>
  <si>
    <t xml:space="preserve"> Служба у справах дітей та сім’ї виконавчого органу Київської міської ради (Київської міської державної адміністрації), Київський міський центр соціальних служб </t>
  </si>
  <si>
    <t>Служба у справах дітей та сім’ї виконавчого органу Київської міської ради (Київської міської державної адміністрації), Київський міський центр соціальних служб</t>
  </si>
  <si>
    <t>Оперативна ціль Стратегії розвитку міста Києва до 2025 року</t>
  </si>
  <si>
    <t xml:space="preserve">Розділ 2.  Реалізація права кожної дитини на виховання в сім’ї </t>
  </si>
  <si>
    <t xml:space="preserve">1.5. Організація  індивідуальної та групової роботи  з  метою збереження для дитини біологічної сім'ї </t>
  </si>
  <si>
    <t>1.7. Організація заходів серед дітей та підлітків "Даруємо радість дітям"</t>
  </si>
  <si>
    <t xml:space="preserve">2022-2024 </t>
  </si>
  <si>
    <t>Розділ 1. Профілактика соціального сирітства та негативних проявів серед дітей, надання послуг сім'ям,  сім'ям з дітьми закладами та установами</t>
  </si>
  <si>
    <t>Відсоток відремонтованої площі до загальної площі приміщення, %</t>
  </si>
  <si>
    <t>Динаміка кількості придбаного обладнання до загальної потреби, %</t>
  </si>
  <si>
    <t xml:space="preserve">Динаміка кількості  охоплених осіб методичними заходами, % </t>
  </si>
  <si>
    <t xml:space="preserve">Динаміка охоплення осіб,  % </t>
  </si>
  <si>
    <t>кількість виступів</t>
  </si>
  <si>
    <t>Розділ 5. Методичне забезпечення організації соціальної роботи, надання соціальних послуг сім'ям, які належать до вразливих  груп населення або перебувають у складних життєвих  обставинах</t>
  </si>
  <si>
    <t xml:space="preserve"> Служба у справах дітей та сім’ї виконавчого органу Київської міської ради (Київської міської державної адміністрації), Київський міський центр соціальних служб      </t>
  </si>
  <si>
    <t>6.1. Капітальний ремонт Київського міського центру соціальних служб</t>
  </si>
  <si>
    <t>6.3. Ресурсне забезпечення Київського міського центру соціальних служб</t>
  </si>
  <si>
    <t xml:space="preserve">6.4. Ресурсне забезпечення районних в місті Києві центрів соціальних служб </t>
  </si>
  <si>
    <t>Кількість штатних одиниць, од.</t>
  </si>
  <si>
    <t>Кількість наданих соціальних послуг усиновлювачам, опікунам, піклувальникам, прийомним батькам та батькам-вихователям, наставникам</t>
  </si>
  <si>
    <t>Середні витрати на одну  соціальну послугу, грн.</t>
  </si>
  <si>
    <t>Площа, що потребує ремонту, кв.м.</t>
  </si>
  <si>
    <t>Кількість закладів, в яких планується провести капітальний ремонт, од</t>
  </si>
  <si>
    <t xml:space="preserve">Динаміка кількості наданих послуг,  % </t>
  </si>
  <si>
    <t xml:space="preserve">Динаміка кількості осіб, яким задоволено потреби, % </t>
  </si>
  <si>
    <t>Розділ 3. Запобігання та протидія негативним соціальним явищам у суспільстві</t>
  </si>
  <si>
    <t>Середні витрати на одну особу охоплену методичними заходами, грн.</t>
  </si>
  <si>
    <t>Кількість підготовлених кандидатів у опікуни, піклувальники, усиновлювачі, прийомні батьки та батьки-вихователі, які пройшли підготовку</t>
  </si>
  <si>
    <t>Кількість наданих соціальних послуг відповідно до класифікатора, од.</t>
  </si>
  <si>
    <t xml:space="preserve">Кількість сімей (осіб), які опинились в складних життєвих обставинах, яким надано соціальні послуги, осіб </t>
  </si>
  <si>
    <t>Середні витрати  на одного з кандидатів в опікуни, усиновлювачів, прийомних батьків, грн.</t>
  </si>
  <si>
    <t>Середні витрати на одного з підготовлених прийомних  батьків, батьків-вихователів, грн.</t>
  </si>
  <si>
    <t>Витрати на підвищення виховного потенціалу прийомних батьків, батьків-вихователів, тис.грн.</t>
  </si>
  <si>
    <t>Витрати на розвиток сімейних форм виховання (навчання опікунів, усиновлювачів, піклувальників,  прийомних батьків), тис.грн.</t>
  </si>
  <si>
    <t>2.2. Придбання автотранспорту(в т.ч. комплектуючих авточастин) для дитячих будинків сімейного типу для передачі у платне користування батькам-вихователям за 1 гривню на рік</t>
  </si>
  <si>
    <t>Витрати на забезпечення надання соціальних  послуг та  соціальної підтримки вразливим групам населення, тис.грн.</t>
  </si>
  <si>
    <t>Витрати на надання комплексних соціальних послуг для сімей (осіб), які опинилися в складних життєвих обставинах, тис.грн.</t>
  </si>
  <si>
    <t xml:space="preserve">Середні витрати на одну особу, яка опинилась в складних життєвих обствинах, грн. </t>
  </si>
  <si>
    <t>Витрати на методичне забезпечення соціальної роботи, надання соціальних послуг сім'ям/особам, які належать до вразливих груп населення, тис.грн.</t>
  </si>
  <si>
    <t>Кількість охоплених методичними заходами осіб з числа надавачів соціальних послуг, осіб</t>
  </si>
  <si>
    <t>Середні витрати на одну соціальну послугу усиновлювачам, опікунам, піклувальникам, грн.</t>
  </si>
  <si>
    <t xml:space="preserve">Динаміка кількості наданих послуг усиновлювачам, опікунам, піклувальникам,  % </t>
  </si>
  <si>
    <t>Кількість осіб, охопленими заходами соціальної підтримки вразливих груп населення, осіб</t>
  </si>
  <si>
    <t>Середні витрати на одну особу, охоплену заходами соціальної підтримки вразливих груп населення, грн.</t>
  </si>
  <si>
    <t>Витрати на  реалізацію програми підготовки молоді до подружнього життя та формування навичок відповідального батьківства , тис.грн.</t>
  </si>
  <si>
    <t>Розділ 4. Пропагування сімейних цінностей та підтримка інституту сім'ї</t>
  </si>
  <si>
    <t>6.2.  Капітальний ремонт приміщень районних в місті Києві центрів соціальних служб</t>
  </si>
  <si>
    <t>1.6.  Проведення заходів  профілактики агресивної поведінки підлітків «Зупинись! – Посміхнись!»</t>
  </si>
  <si>
    <t>1.9.  Забезпечення висвітлення в програмах телебачення, друкованих засобах масової інформації роботи служб у справах дітей та сім'ї щодо захисту прав та інтересів дітей, збереження інституту сім’ї, популяризації сімейних цінностей та розвиток сімейних та наближених  до сімейних форм виховання дітей-сиріт та дітей, позбавлених батьківського піклування</t>
  </si>
  <si>
    <t>Служба у справах дітей та сім’ї виконавчого органуКиївської міської ради (Київської міської державної адміністрації)</t>
  </si>
  <si>
    <t xml:space="preserve">5.1. Методичне забезпечення організації соціальної роботи, надання соціальних послуг сім'ям/особам, які належать до вразливих груп населення або перебувають у складних життєвих обставинах  (відповідно до календарного плану реалізації  проєктів та проведення заходів) </t>
  </si>
  <si>
    <t xml:space="preserve">5.3. Надання комплексних соціальних послуг сім’ям/особам відповідно до їх потреб з метою подолання складних життєвих обставин (відповідно до календарного плану реалізації проєктів та проведення заходів) </t>
  </si>
  <si>
    <t xml:space="preserve">Районні в місті Києві державні адміністрації, центри соціальних служб </t>
  </si>
  <si>
    <t>3.1. Проведення соціально-інформаційних акцій до Всесвітнього дня боротьби з торгівлею людьми    (28 липня) та до Європейського дня боротьби з торгівлею людьми  (18 жовтня) (відповідно до календарного плану реалізації  проєктів та проведення заходів)</t>
  </si>
  <si>
    <t>4.1. Реалізація програми підготовки молоді до подружнього життя та формування навичок відповідального батьківства (відповідно до календарного плану реалізації  проєктів та проведення заходів)</t>
  </si>
  <si>
    <t>4.2. Реалізація соціальних програм і заходів структурних підрозділів районних в місті Києві державних адміністрацій з питань сім’ї  (відповідно до календарного плану реалізації  проєктів та проведення заходів)</t>
  </si>
  <si>
    <t>4.4. Забезпечення розробки та виготовлення соціальної рекламної продукції спрямованої на   розвиток та підтримку сім'ї, підготовки молоді до подружнього життя, усвідомленого  батьківства (відповідно до календарного плану реалізації  проєктів та проведення заходів)</t>
  </si>
  <si>
    <t>4.5. Відзначення одиноких батьків та матерів, які самі виховують дітей (відповідно до календарного плану реалізації  проєктів та проведення заходів)</t>
  </si>
  <si>
    <t>1.1. Надання послуг дітям та сім’ям з дітьми  в закладах  та установах, які підпорядковуються Службі у справах дітей та сім'ї: 1) надання консультативних , інформаційних, пихологічних, юридичних послуг; 2) підтримка малозабезпечених, багатодітних, неповних, молодих  сімей, а також  сімей,  в яких  проживають діти-сироти,  та діти,  позбавлені батьківського піклування; 3) надання притулку, екстренного (кризового) втручання особам, які перебувають в складних  життєвих обставинах; 4)соціальна адаптація ВІЛ-інфікованих  осіб</t>
  </si>
  <si>
    <t>4.3. Організація проведення загальноміських заходів для багатодітних сімей (заходи до Дня сім'ї та Дня матері, Дня батька, Дня родини, новорічних свят) (відповідно до календарного плану реалізації  проєктів та проведення заходів)</t>
  </si>
  <si>
    <t>Розділ 6. Покращення матеріально-технічної бази установ та закладів, які працюють у сфері захисту прав та інтересів дітей, надання соціальних послуг сім'ям, які належать до вразливих  груп населення або перебувають у складних життєвих  обставинах</t>
  </si>
  <si>
    <t>1.3. Надання підтримки дітям, у яких батьки мають проблеми залежності, звільнились з місць позбавлення волі, займаються проституцією, перебувають у конфлікті з законом або мають ознаки протиправної поведінки</t>
  </si>
  <si>
    <t>Чинна редакція</t>
  </si>
  <si>
    <t>Редакція із запропонованими змінами</t>
  </si>
  <si>
    <t>Витрати на створення нових  дитячих  будинків сімейного типу, тис.грн.</t>
  </si>
  <si>
    <t>Кількість ДБСТ, які будуть створені,од.</t>
  </si>
  <si>
    <t>Середні витрати на створення одного ДБСТ, тис.грн.</t>
  </si>
  <si>
    <t xml:space="preserve">2.4. Створення нових дитячих будинків сімейного типу </t>
  </si>
  <si>
    <t>Начальник Служби у справах дітей та сім'ї</t>
  </si>
  <si>
    <t>Валерій ТАНЦЮРА</t>
  </si>
  <si>
    <t xml:space="preserve">      2.4. Створення нових дитячих будинків сімейного типу </t>
  </si>
  <si>
    <t>Всього:</t>
  </si>
  <si>
    <t>1.2. Організація та надання додаткових послуг по роботі з дітьми, які опинились у складних життєвих обставинах  з метою забезпечення своєчасного виявлення бездоглядних і безпритульних дітей, організація їх соціального супроводження.</t>
  </si>
  <si>
    <t>1.3. Надання підтримки дітям, у яких батьки мають проблеми залежності, звільнились із місць позбавлення волі, займаються проституцією, перебувають у конфлікті з законом або мають ознаки протиправної поведінки</t>
  </si>
  <si>
    <t>1.9.  Забезпечення висвітлення у програмах телебачення, друкованих засобах масової інформації роботи служб у справах дітей та сім'ї щодо захисту прав та інтересів дітей, збереження інституту сім’ї, популяризації сімейних цінностей і розвиток сімейних і наближених  до сімейних форм виховання дітей-сиріт і дітей, позбавлених батьківського піклування</t>
  </si>
  <si>
    <t>2.1. Організація та надання соціально-психологічної допомоги сім’ям, які взяли на виховання дітей-сиріт і дітей, позбавлених батьківського піклування.</t>
  </si>
  <si>
    <t>2.3. Надання щорічної додаткової фінансової допомоги дитячим будинкам сімейного типу для вирішення матеріально-побутових проблем (у т.ч.на проведення капітального ремонту приміщень)</t>
  </si>
  <si>
    <t>4.4. Забезпечення розробки та виготовлення соціальної рекламної продукції, спрямованої на   розвиток і підтримку сім'ї, підготовки молоді до подружнього життя, усвідомленого  батьківства (відповідно до календарного плану реалізації  проєктів та проведення заходів)</t>
  </si>
  <si>
    <t>4.5. Відзначення одиноких батьків і матерів, які самі виховують дітей (відповідно до календарного плану реалізації  проєктів та проведення заходів)</t>
  </si>
  <si>
    <t>5.2.  Здійснення заходів із забезпечення соціальної підтримки сімей, які належать до вразливих груп населення, а саме:  реалізація спеціалізованих  соціальних послуг і заходів, зокрема представництво та медіація; розвиток наставництва; соціально-психологічна підтримка сімей/осіб, які мають проблеми залежності та соціально-небезпечні захворювання; розвиток батьківського потенціалу сімей, які перебувають у складних життєвих обставинах (відповідно до календарного плану реалізації  проєктів та проведення заходів)</t>
  </si>
  <si>
    <t>Витрати на організацію  індивідуальної та групової роботи  з  метою збереження для дитини біологічної сім'ї, тис.грн.</t>
  </si>
  <si>
    <t>1.4. Організація соціальної роботи з дітьми, батьки яких виховують дітей і мають проблеми психічного здоров'я</t>
  </si>
  <si>
    <t>Кількість наданих соціальних послуг усиновлювачам, опікунам, піклувальникам, прийомним батькам та батькам-вихователям, наставникам,осіб.</t>
  </si>
  <si>
    <t>Кількість підготовлених кандидатів у опікуни, піклувальники, усиновлювачі, прийомні батьки та батьки-вихователі, які пройшли підготовку,осіб.</t>
  </si>
  <si>
    <t>Кількість підготовлених прийомних батьків, батьків- вихователів, які пройшли навчання з метою підвищення їх виховного потенціалу,осіб.</t>
  </si>
  <si>
    <t>Служба у справах дітей та сім’ї  виконавчого органу Київської міської ради (Київської міської державної адміністрації), Київський міський центр сім’ї «Родинний дім»</t>
  </si>
  <si>
    <t>Служба у справах дітей та сім’ї  виконавчого органу Київської міської ради (Київської міської державної адміністрації), Міський центр дитини, Київський міський центр сім’ї «Родинний дім»,  Київський міський центр соціально-психологічної допомоги, комунальна установа «Київський міський правобережний центр для ВІЛ-інфікованих дітей та молоді»,  комунальна установа «Київський міський лівобережний  центр для ВІЛ-інфікованих дітей та молоді», Київський міський центр соціальної підтримки дітей та сімей</t>
  </si>
  <si>
    <t>Охоплено дітей, осіб</t>
  </si>
  <si>
    <t>Витрати на надання соціально-психологічної допомоги сім’ям, які взяли на виховання дітей-сиріт, тис.грн.</t>
  </si>
  <si>
    <t>Охоплено, осіб</t>
  </si>
  <si>
    <t>Витрати на створення нових групових будинків, тис. грн.</t>
  </si>
  <si>
    <t>Кількість малих групових будинків, які будуть створені, од.</t>
  </si>
  <si>
    <t>Середні витрати на створення одного малого групового будинку, тис. грн.</t>
  </si>
  <si>
    <t>Кількість учасників тренінгів, осіб</t>
  </si>
  <si>
    <r>
      <t>2.3. Надання щорічної додаткової фінансової допомоги дитячим будинкам сімейного типу для вирішення матеріально-побутових проблем (у</t>
    </r>
    <r>
      <rPr>
        <b/>
        <sz val="14"/>
        <rFont val="Times New Roman"/>
        <family val="1"/>
        <charset val="204"/>
      </rPr>
      <t xml:space="preserve"> т</t>
    </r>
    <r>
      <rPr>
        <sz val="14"/>
        <rFont val="Times New Roman"/>
        <family val="1"/>
        <charset val="204"/>
      </rPr>
      <t>.ч. на проведення капітального ремонту приміщень)</t>
    </r>
  </si>
  <si>
    <t>Відсоток росту  кількості ДБСТ від загальної кількості, %</t>
  </si>
  <si>
    <r>
      <t xml:space="preserve"> Служба у справах дітей та сім’ї виконавчого органу Київської міської ради (Київської міської державної адміністрації), </t>
    </r>
    <r>
      <rPr>
        <b/>
        <sz val="14"/>
        <rFont val="Times New Roman"/>
        <family val="1"/>
        <charset val="204"/>
      </rPr>
      <t>Департамент соціальної політики виконавчого органу Київської міської ради (Київської міської державної адміністрації)</t>
    </r>
    <r>
      <rPr>
        <sz val="14"/>
        <rFont val="Times New Roman"/>
        <family val="1"/>
        <charset val="204"/>
      </rPr>
      <t xml:space="preserve">, Київський міський центр соціальних служб      </t>
    </r>
  </si>
  <si>
    <r>
      <t xml:space="preserve"> Служба у справах дітей та сім’ї виконавчого органу Київської міської ради (Київської міської державної адміністрації), </t>
    </r>
    <r>
      <rPr>
        <b/>
        <sz val="14"/>
        <rFont val="Times New Roman"/>
        <family val="1"/>
        <charset val="204"/>
      </rPr>
      <t>Департамент соціальної політики виконавчого органу Київської міської ради (Київської міської державної адміністрації),</t>
    </r>
    <r>
      <rPr>
        <sz val="14"/>
        <rFont val="Times New Roman"/>
        <family val="1"/>
        <charset val="204"/>
      </rPr>
      <t xml:space="preserve"> Київський міський центр соціальних служб </t>
    </r>
  </si>
  <si>
    <r>
      <t xml:space="preserve">Служба у справах дітей та сім’ї виконавчого органу Київської міської ради (Київської міської державної адміністрації), </t>
    </r>
    <r>
      <rPr>
        <b/>
        <sz val="14"/>
        <rFont val="Times New Roman"/>
        <family val="1"/>
        <charset val="204"/>
      </rPr>
      <t>Департамент соціальної політики виконавчого органу Київської міської ради (Київської міської державної адміністрації)</t>
    </r>
    <r>
      <rPr>
        <sz val="14"/>
        <rFont val="Times New Roman"/>
        <family val="1"/>
        <charset val="204"/>
      </rPr>
      <t xml:space="preserve">, Київський міський центр соціальних служб, </t>
    </r>
    <r>
      <rPr>
        <b/>
        <sz val="14"/>
        <rFont val="Times New Roman"/>
        <family val="1"/>
        <charset val="204"/>
      </rPr>
      <t>Міський центр дитини, Київський міський центр сім’ї «Родинний дім»,  Київський міський центр соціально-психологічної допомоги, комунальна установа «Київський міський правобережний центр для ВІЛ-інфікованих дітей та молоді»,  комунальна установа «Київський міський лівобережний  центр для ВІЛ-інфікованих дітей та молоді», Київський міський центр соціальної підтримки дітей та сімей</t>
    </r>
  </si>
  <si>
    <t>1.1. Надання послуг дітям та сім’ям з дітьми  в закладах  і установах, які підпорядковуються Службі у справах дітей та сім'ї: 1) надання консультативних , інформаційних, пихологічних, юридичних послуг; 2) підтримка малозабезпечених, багатодітних, неповних, молодих  сімей, а також  сімей,  в яких  проживають діти-сироти,  та діти,  позбавлені батьківського піклування; 3) надання притулку, екстренного (кризового) втручання особам, які перебувають в складних  життєвих обставинах; 4)соціальна адаптація ВІЛ-інфікованих  осіб</t>
  </si>
  <si>
    <t>1.2. Організація та надання додаткових послуг по роботі з дітьми, які опинились у складних життєвих обставинах  з метою забезпечення своєчасного виявлення бездоглядних і безпритульних дітей, організація їх соціального супроводження</t>
  </si>
  <si>
    <t xml:space="preserve">1.8. Проведення навчання  щодо опанування нових підходів у роботі з дітьми та сім’ями з дітьми (застосування  інноваційних методик) для працівників районних служб у справах дітей та сім'ї, спеціалістів закладів соціального захисту дітей, спеціалістів, які працюють у сферах профілактики правопорушень, корекції агресивної поведінки підлітків і реалізації сімейної політики </t>
  </si>
  <si>
    <t>2.1. Організація та надання соціально-психологічної допомоги сім’ям, які взяли на виховання дітей-сиріт і дітей, позбавлених батьківського піклування</t>
  </si>
  <si>
    <t>3.2.  Проведення навчальних семінарів, тренінгів для учнівської/студентської молоді щодо запобігання потраплянню в ситуацію торгівлі людьми (відповідно до календарного плану реалізації  проєктів та проведення заходів)</t>
  </si>
  <si>
    <t>Витрати на проведення капітального ремонту установ, тис.грн.</t>
  </si>
  <si>
    <r>
      <t xml:space="preserve">6.3. Ресурсне забезпечення </t>
    </r>
    <r>
      <rPr>
        <b/>
        <sz val="14"/>
        <rFont val="Times New Roman"/>
        <family val="1"/>
        <charset val="204"/>
      </rPr>
      <t>установ, підпорядкованих Службі у справах дітей та сім'ї виконавчого органу Київської міської ради (Київської міської державної адміністрації), та</t>
    </r>
    <r>
      <rPr>
        <sz val="14"/>
        <rFont val="Times New Roman"/>
        <family val="1"/>
        <charset val="204"/>
      </rPr>
      <t xml:space="preserve"> Київського міського центру соціальних служб</t>
    </r>
  </si>
  <si>
    <r>
      <t xml:space="preserve">6.1. Капітальний ремонт </t>
    </r>
    <r>
      <rPr>
        <sz val="14"/>
        <rFont val="Times New Roman"/>
        <family val="1"/>
        <charset val="204"/>
      </rPr>
      <t>Київського міського центру соціальних служб</t>
    </r>
  </si>
  <si>
    <r>
      <t xml:space="preserve">Служба у справах дітей та сім’ї  виконавчого органу Київської міської ради (Київської міської державної адміністрації),  </t>
    </r>
    <r>
      <rPr>
        <sz val="14"/>
        <rFont val="Times New Roman"/>
        <family val="1"/>
        <charset val="204"/>
      </rPr>
      <t xml:space="preserve"> Київський міський центр соціальних служб.</t>
    </r>
  </si>
  <si>
    <r>
      <t xml:space="preserve">Середні витрати на створення </t>
    </r>
    <r>
      <rPr>
        <b/>
        <sz val="14"/>
        <rFont val="Times New Roman"/>
        <family val="1"/>
        <charset val="204"/>
      </rPr>
      <t>(реконструкцію)</t>
    </r>
    <r>
      <rPr>
        <sz val="14"/>
        <rFont val="Times New Roman"/>
        <family val="1"/>
        <charset val="204"/>
      </rPr>
      <t xml:space="preserve"> одного ДБСТ, тис.грн.</t>
    </r>
  </si>
  <si>
    <t xml:space="preserve">2022-2023 </t>
  </si>
  <si>
    <t>2022-2023</t>
  </si>
  <si>
    <t>Дарницька районна в місті Києві державна адміністрація</t>
  </si>
  <si>
    <t>Витрати на проведення соціально-інформаційних акцій до Всесвітнього дня боротьби з торгівлею людьми, тис.грн.</t>
  </si>
  <si>
    <t>Динаміка чисельності осіб, які  охоплені послугами, %</t>
  </si>
  <si>
    <t xml:space="preserve">Кількість сімей (осіб), які опинились в складних життєвих обставинах та яким надано соціальні послуги, осіб </t>
  </si>
  <si>
    <t>1.10. Навчання техніки зцілення: соціально-психологічна підтримка дітей "Будуємо майбутнє разом"</t>
  </si>
  <si>
    <r>
      <t>5.2.  Н</t>
    </r>
    <r>
      <rPr>
        <b/>
        <sz val="14"/>
        <rFont val="Times New Roman"/>
        <family val="1"/>
        <charset val="204"/>
      </rPr>
      <t xml:space="preserve">адання соціальних послуг та  соціальної підтримки сімей, які належать до вразливих груп населення, підготовка кандидатів в сімейні форми виховання та розвиток батьківського потенціалу  </t>
    </r>
    <r>
      <rPr>
        <sz val="14"/>
        <rFont val="Times New Roman"/>
        <family val="1"/>
        <charset val="204"/>
      </rPr>
      <t>(відповідно до календарного плану реалізації  проєктів та проведення заходів)</t>
    </r>
  </si>
  <si>
    <t>Витрати на надання щорічної додаткової фінансової  допомоги (в т.ч. на проведення капітального ремонту приміщень), тис.грн.</t>
  </si>
  <si>
    <t>Динаміка учасників,які охоплені заходами, %</t>
  </si>
  <si>
    <t>Витрати на виготовлення соціальної рекламної продукції, спрямованої на розвиток та підтримку сім'ї, тис.грн.</t>
  </si>
  <si>
    <t>Витрати на придбання предметів довгострокового користування (обладнання) для районних в місті Києві центрів соціальних служб, тис.грн.</t>
  </si>
  <si>
    <t>Витрати на проведення навчальних семінарів, тренінгів щодо попередження потрапляння в ситуацію торгівлі людьми, тис.грн.</t>
  </si>
  <si>
    <t>Охоплено користувачів, осіб</t>
  </si>
  <si>
    <t>Динаміка зменшення безпритульних та бездоглядних дітей, %</t>
  </si>
  <si>
    <t>Рівень виконання заходу, %</t>
  </si>
  <si>
    <t>Кількість ДБСТ, які отримають допомогу, од.</t>
  </si>
  <si>
    <t>Кількість ДБСТ, які будуть створені, од.</t>
  </si>
  <si>
    <t>Витрати на  реалізацію програми підготовки молоді до подружнього життя та формування навичок відповідального батьківства, тис.грн.</t>
  </si>
  <si>
    <t>Динаміка учасників, які охоплені заходами, %</t>
  </si>
  <si>
    <t>Розповсюджено матеріалів, примірників</t>
  </si>
  <si>
    <t>Витрати на відзначення одиноких батьків та матерів, які самі виховують дітей, тис.грн.</t>
  </si>
  <si>
    <t>Витрати на забезпечення надання соціальних  послуг та соціальної підтримки вразливим групам населення, тис.грн.</t>
  </si>
  <si>
    <t>Середні витрати на одну соціальну послугу, грн.</t>
  </si>
  <si>
    <t xml:space="preserve">Динаміка охоплення осіб, % </t>
  </si>
  <si>
    <t xml:space="preserve">Динаміка кількості наданих послуг, % </t>
  </si>
  <si>
    <t>Витрати на придбання предметів довгострокового користування (обладнання) для Київського міського центру соціальних служб, тис.грн.</t>
  </si>
  <si>
    <t>Кількість придбаного обладнання, од.</t>
  </si>
  <si>
    <t xml:space="preserve">ПОРІВНЯЛЬНА ТАБЛИЦЯ
до проєкту рішення Київської міської ради "Про внесення змін до міської цільової програми «Діти. Сім'я. Столиця на 2022 - 2024 роки» 
</t>
  </si>
  <si>
    <t>Кількість підготовлених прийомних батьків, батьків- вихователів, які пройшли навчання з метою підвищення їх виховного потенціалу,осіб</t>
  </si>
  <si>
    <r>
      <t xml:space="preserve">Служба у справах дітей та сім’ї  виконавчого органу Київської міської ради (Київської міської державної адміністрації),  </t>
    </r>
    <r>
      <rPr>
        <b/>
        <sz val="14"/>
        <rFont val="Times New Roman"/>
        <family val="1"/>
        <charset val="204"/>
      </rPr>
      <t>Департамент соціальної політики виконавчого органу Київської міської ради (Київської міської державної адміністрації)</t>
    </r>
    <r>
      <rPr>
        <sz val="14"/>
        <rFont val="Times New Roman"/>
        <family val="1"/>
        <charset val="204"/>
      </rPr>
      <t>, Київський міський центр соціальних служб</t>
    </r>
  </si>
  <si>
    <t xml:space="preserve">      2.5. Створення малого групового будинку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</si>
</sst>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%"/>
    <numFmt numFmtId="167" formatCode="#,##0.0;[Red]#,##0.0"/>
  </numFmts>
  <fonts count="2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</font>
    <font>
      <sz val="16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Calibri"/>
      <family val="2"/>
      <charset val="204"/>
    </font>
    <font>
      <b/>
      <sz val="16"/>
      <color rgb="FFFF0000"/>
      <name val="Calibri"/>
      <family val="2"/>
      <charset val="204"/>
    </font>
    <font>
      <b/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color theme="5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/>
    <xf numFmtId="0" fontId="4" fillId="2" borderId="0" xfId="0" applyFont="1" applyFill="1"/>
    <xf numFmtId="0" fontId="6" fillId="0" borderId="0" xfId="0" applyFont="1"/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0" fillId="2" borderId="0" xfId="0" applyFont="1" applyFill="1"/>
    <xf numFmtId="0" fontId="12" fillId="2" borderId="0" xfId="0" applyFont="1" applyFill="1"/>
    <xf numFmtId="0" fontId="5" fillId="3" borderId="0" xfId="0" applyFont="1" applyFill="1"/>
    <xf numFmtId="0" fontId="8" fillId="3" borderId="0" xfId="0" applyFont="1" applyFill="1"/>
    <xf numFmtId="0" fontId="1" fillId="3" borderId="0" xfId="0" applyFont="1" applyFill="1"/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0" fillId="0" borderId="0" xfId="0" applyFont="1"/>
    <xf numFmtId="0" fontId="14" fillId="0" borderId="0" xfId="0" applyFont="1"/>
    <xf numFmtId="0" fontId="12" fillId="0" borderId="0" xfId="0" applyFont="1"/>
    <xf numFmtId="0" fontId="11" fillId="0" borderId="0" xfId="0" applyFont="1"/>
    <xf numFmtId="0" fontId="9" fillId="0" borderId="0" xfId="0" applyFont="1"/>
    <xf numFmtId="0" fontId="13" fillId="0" borderId="0" xfId="0" applyFont="1"/>
    <xf numFmtId="0" fontId="4" fillId="0" borderId="0" xfId="0" applyFont="1"/>
    <xf numFmtId="0" fontId="16" fillId="3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0" fillId="0" borderId="0" xfId="0" applyFont="1" applyBorder="1"/>
    <xf numFmtId="0" fontId="14" fillId="0" borderId="0" xfId="0" applyFont="1" applyBorder="1"/>
    <xf numFmtId="0" fontId="4" fillId="2" borderId="0" xfId="0" applyFont="1" applyFill="1" applyBorder="1"/>
    <xf numFmtId="0" fontId="4" fillId="0" borderId="0" xfId="0" applyFont="1" applyBorder="1"/>
    <xf numFmtId="0" fontId="6" fillId="0" borderId="0" xfId="0" applyFont="1" applyBorder="1"/>
    <xf numFmtId="0" fontId="0" fillId="0" borderId="0" xfId="0" applyBorder="1"/>
    <xf numFmtId="166" fontId="4" fillId="2" borderId="0" xfId="0" applyNumberFormat="1" applyFont="1" applyFill="1" applyBorder="1"/>
    <xf numFmtId="166" fontId="2" fillId="2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0" fillId="3" borderId="0" xfId="0" applyFont="1" applyFill="1"/>
    <xf numFmtId="10" fontId="4" fillId="0" borderId="0" xfId="0" applyNumberFormat="1" applyFont="1" applyBorder="1"/>
    <xf numFmtId="0" fontId="4" fillId="3" borderId="0" xfId="0" applyFont="1" applyFill="1"/>
    <xf numFmtId="0" fontId="5" fillId="0" borderId="0" xfId="0" applyFont="1"/>
    <xf numFmtId="0" fontId="7" fillId="0" borderId="0" xfId="0" applyFont="1" applyFill="1" applyAlignment="1">
      <alignment horizontal="center" vertical="top"/>
    </xf>
    <xf numFmtId="0" fontId="4" fillId="3" borderId="0" xfId="0" applyFont="1" applyFill="1" applyBorder="1"/>
    <xf numFmtId="0" fontId="2" fillId="0" borderId="0" xfId="0" applyFont="1"/>
    <xf numFmtId="0" fontId="4" fillId="0" borderId="0" xfId="0" applyFont="1" applyFill="1"/>
    <xf numFmtId="0" fontId="10" fillId="0" borderId="0" xfId="0" applyFont="1" applyFill="1"/>
    <xf numFmtId="0" fontId="12" fillId="0" borderId="0" xfId="0" applyFont="1" applyFill="1"/>
    <xf numFmtId="0" fontId="8" fillId="0" borderId="9" xfId="0" applyFont="1" applyFill="1" applyBorder="1" applyAlignment="1">
      <alignment horizontal="center" vertical="top" wrapText="1"/>
    </xf>
    <xf numFmtId="0" fontId="12" fillId="3" borderId="0" xfId="0" applyFont="1" applyFill="1"/>
    <xf numFmtId="0" fontId="16" fillId="3" borderId="0" xfId="0" applyFont="1" applyFill="1"/>
    <xf numFmtId="0" fontId="15" fillId="3" borderId="0" xfId="0" applyFont="1" applyFill="1"/>
    <xf numFmtId="0" fontId="18" fillId="3" borderId="0" xfId="0" applyFont="1" applyFill="1"/>
    <xf numFmtId="0" fontId="16" fillId="3" borderId="0" xfId="0" applyFont="1" applyFill="1" applyBorder="1" applyAlignment="1">
      <alignment horizontal="center"/>
    </xf>
    <xf numFmtId="0" fontId="19" fillId="0" borderId="0" xfId="0" applyFont="1" applyBorder="1"/>
    <xf numFmtId="0" fontId="16" fillId="3" borderId="0" xfId="0" applyFont="1" applyFill="1" applyBorder="1"/>
    <xf numFmtId="0" fontId="20" fillId="3" borderId="0" xfId="0" applyFont="1" applyFill="1" applyBorder="1"/>
    <xf numFmtId="0" fontId="19" fillId="3" borderId="0" xfId="0" applyFont="1" applyFill="1" applyBorder="1"/>
    <xf numFmtId="0" fontId="19" fillId="3" borderId="0" xfId="0" applyFont="1" applyFill="1"/>
    <xf numFmtId="165" fontId="4" fillId="2" borderId="0" xfId="0" applyNumberFormat="1" applyFont="1" applyFill="1"/>
    <xf numFmtId="164" fontId="4" fillId="0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vertical="center"/>
    </xf>
    <xf numFmtId="164" fontId="4" fillId="2" borderId="0" xfId="0" applyNumberFormat="1" applyFont="1" applyFill="1"/>
    <xf numFmtId="164" fontId="16" fillId="3" borderId="0" xfId="0" applyNumberFormat="1" applyFont="1" applyFill="1" applyAlignment="1">
      <alignment vertical="center"/>
    </xf>
    <xf numFmtId="165" fontId="16" fillId="3" borderId="0" xfId="0" applyNumberFormat="1" applyFont="1" applyFill="1" applyAlignment="1">
      <alignment vertical="center"/>
    </xf>
    <xf numFmtId="164" fontId="4" fillId="3" borderId="0" xfId="0" applyNumberFormat="1" applyFont="1" applyFill="1" applyBorder="1"/>
    <xf numFmtId="164" fontId="4" fillId="3" borderId="0" xfId="0" applyNumberFormat="1" applyFont="1" applyFill="1"/>
    <xf numFmtId="164" fontId="10" fillId="2" borderId="0" xfId="0" applyNumberFormat="1" applyFont="1" applyFill="1"/>
    <xf numFmtId="164" fontId="4" fillId="0" borderId="0" xfId="0" applyNumberFormat="1" applyFont="1" applyBorder="1"/>
    <xf numFmtId="2" fontId="16" fillId="3" borderId="0" xfId="0" applyNumberFormat="1" applyFont="1" applyFill="1" applyAlignment="1">
      <alignment vertical="center"/>
    </xf>
    <xf numFmtId="164" fontId="4" fillId="0" borderId="0" xfId="0" applyNumberFormat="1" applyFont="1"/>
    <xf numFmtId="164" fontId="4" fillId="3" borderId="0" xfId="0" applyNumberFormat="1" applyFont="1" applyFill="1" applyBorder="1" applyAlignment="1">
      <alignment vertical="center"/>
    </xf>
    <xf numFmtId="165" fontId="4" fillId="3" borderId="0" xfId="0" applyNumberFormat="1" applyFont="1" applyFill="1" applyBorder="1"/>
    <xf numFmtId="164" fontId="19" fillId="3" borderId="0" xfId="0" applyNumberFormat="1" applyFont="1" applyFill="1" applyBorder="1"/>
    <xf numFmtId="165" fontId="4" fillId="0" borderId="0" xfId="0" applyNumberFormat="1" applyFont="1" applyBorder="1"/>
    <xf numFmtId="0" fontId="8" fillId="3" borderId="1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8" fillId="3" borderId="9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/>
    </xf>
    <xf numFmtId="165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8" fillId="3" borderId="1" xfId="0" applyNumberFormat="1" applyFont="1" applyFill="1" applyBorder="1" applyAlignment="1">
      <alignment horizontal="center" vertical="top"/>
    </xf>
    <xf numFmtId="1" fontId="8" fillId="3" borderId="1" xfId="0" applyNumberFormat="1" applyFont="1" applyFill="1" applyBorder="1" applyAlignment="1">
      <alignment horizontal="center" vertical="top"/>
    </xf>
    <xf numFmtId="165" fontId="8" fillId="3" borderId="1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8" fillId="3" borderId="9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/>
    </xf>
    <xf numFmtId="164" fontId="8" fillId="3" borderId="15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top" wrapText="1"/>
    </xf>
    <xf numFmtId="0" fontId="21" fillId="3" borderId="12" xfId="0" applyFont="1" applyFill="1" applyBorder="1" applyAlignment="1">
      <alignment horizontal="center" vertical="top" wrapText="1"/>
    </xf>
    <xf numFmtId="0" fontId="19" fillId="3" borderId="7" xfId="0" applyFont="1" applyFill="1" applyBorder="1" applyAlignment="1">
      <alignment vertical="top" wrapText="1"/>
    </xf>
    <xf numFmtId="165" fontId="8" fillId="3" borderId="7" xfId="0" applyNumberFormat="1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164" fontId="8" fillId="3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vertical="top" wrapText="1"/>
    </xf>
    <xf numFmtId="165" fontId="8" fillId="0" borderId="10" xfId="0" applyNumberFormat="1" applyFont="1" applyFill="1" applyBorder="1" applyAlignment="1">
      <alignment vertical="top" wrapText="1"/>
    </xf>
    <xf numFmtId="4" fontId="8" fillId="3" borderId="1" xfId="0" applyNumberFormat="1" applyFont="1" applyFill="1" applyBorder="1" applyAlignment="1">
      <alignment horizontal="center" vertical="top"/>
    </xf>
    <xf numFmtId="0" fontId="21" fillId="0" borderId="0" xfId="0" applyFont="1" applyFill="1"/>
    <xf numFmtId="0" fontId="19" fillId="0" borderId="0" xfId="0" applyFont="1" applyFill="1" applyAlignment="1">
      <alignment horizontal="left" vertical="top"/>
    </xf>
    <xf numFmtId="0" fontId="21" fillId="0" borderId="0" xfId="0" applyFont="1" applyFill="1" applyAlignment="1">
      <alignment vertical="top"/>
    </xf>
    <xf numFmtId="0" fontId="21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164" fontId="21" fillId="0" borderId="0" xfId="0" applyNumberFormat="1" applyFont="1" applyFill="1" applyAlignment="1">
      <alignment horizontal="left" vertical="top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5" fontId="4" fillId="0" borderId="0" xfId="0" applyNumberFormat="1" applyFont="1" applyFill="1"/>
    <xf numFmtId="0" fontId="8" fillId="3" borderId="1" xfId="0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8" fillId="3" borderId="5" xfId="0" applyNumberFormat="1" applyFont="1" applyFill="1" applyBorder="1" applyAlignment="1">
      <alignment horizontal="center" vertical="top" wrapText="1"/>
    </xf>
    <xf numFmtId="165" fontId="8" fillId="3" borderId="10" xfId="0" applyNumberFormat="1" applyFont="1" applyFill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top" wrapText="1"/>
    </xf>
    <xf numFmtId="0" fontId="25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center" wrapText="1"/>
    </xf>
    <xf numFmtId="165" fontId="8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wrapText="1"/>
    </xf>
    <xf numFmtId="164" fontId="22" fillId="3" borderId="0" xfId="0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5" fontId="22" fillId="3" borderId="0" xfId="0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164" fontId="22" fillId="3" borderId="14" xfId="0" applyNumberFormat="1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165" fontId="8" fillId="3" borderId="12" xfId="0" applyNumberFormat="1" applyFont="1" applyFill="1" applyBorder="1" applyAlignment="1">
      <alignment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/>
    </xf>
    <xf numFmtId="164" fontId="8" fillId="3" borderId="0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64" fontId="8" fillId="3" borderId="14" xfId="0" applyNumberFormat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164" fontId="8" fillId="3" borderId="12" xfId="0" applyNumberFormat="1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 wrapText="1"/>
    </xf>
    <xf numFmtId="165" fontId="8" fillId="3" borderId="12" xfId="0" applyNumberFormat="1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Border="1"/>
    <xf numFmtId="165" fontId="8" fillId="3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Alignment="1">
      <alignment vertical="center"/>
    </xf>
    <xf numFmtId="3" fontId="4" fillId="0" borderId="0" xfId="0" applyNumberFormat="1" applyFont="1" applyBorder="1"/>
    <xf numFmtId="164" fontId="11" fillId="0" borderId="0" xfId="0" applyNumberFormat="1" applyFont="1"/>
    <xf numFmtId="164" fontId="10" fillId="3" borderId="0" xfId="0" applyNumberFormat="1" applyFont="1" applyFill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10" fontId="4" fillId="0" borderId="0" xfId="0" applyNumberFormat="1" applyFont="1" applyFill="1" applyBorder="1"/>
    <xf numFmtId="10" fontId="6" fillId="0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0" fontId="8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17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164" fontId="4" fillId="0" borderId="0" xfId="0" applyNumberFormat="1" applyFont="1" applyFill="1" applyBorder="1"/>
    <xf numFmtId="165" fontId="8" fillId="3" borderId="1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top" wrapText="1"/>
    </xf>
    <xf numFmtId="0" fontId="21" fillId="3" borderId="0" xfId="0" applyFont="1" applyFill="1"/>
    <xf numFmtId="0" fontId="8" fillId="3" borderId="1" xfId="0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1" xfId="0" applyBorder="1" applyAlignment="1">
      <alignment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8" fillId="3" borderId="10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4" fontId="8" fillId="3" borderId="5" xfId="0" applyNumberFormat="1" applyFont="1" applyFill="1" applyBorder="1" applyAlignment="1">
      <alignment horizontal="center" vertical="top"/>
    </xf>
    <xf numFmtId="4" fontId="8" fillId="3" borderId="10" xfId="0" applyNumberFormat="1" applyFont="1" applyFill="1" applyBorder="1" applyAlignment="1">
      <alignment horizontal="center" vertical="top"/>
    </xf>
    <xf numFmtId="165" fontId="8" fillId="3" borderId="5" xfId="0" applyNumberFormat="1" applyFont="1" applyFill="1" applyBorder="1" applyAlignment="1">
      <alignment horizontal="center" vertical="top"/>
    </xf>
    <xf numFmtId="165" fontId="8" fillId="3" borderId="10" xfId="0" applyNumberFormat="1" applyFont="1" applyFill="1" applyBorder="1" applyAlignment="1">
      <alignment horizontal="center" vertical="top"/>
    </xf>
    <xf numFmtId="165" fontId="3" fillId="3" borderId="1" xfId="0" applyNumberFormat="1" applyFont="1" applyFill="1" applyBorder="1" applyAlignment="1">
      <alignment horizontal="center" vertical="center" wrapText="1"/>
    </xf>
    <xf numFmtId="165" fontId="8" fillId="3" borderId="5" xfId="0" applyNumberFormat="1" applyFont="1" applyFill="1" applyBorder="1" applyAlignment="1">
      <alignment horizontal="center" vertical="top" wrapText="1"/>
    </xf>
    <xf numFmtId="165" fontId="8" fillId="3" borderId="9" xfId="0" applyNumberFormat="1" applyFont="1" applyFill="1" applyBorder="1" applyAlignment="1">
      <alignment horizontal="center" vertical="top" wrapText="1"/>
    </xf>
    <xf numFmtId="165" fontId="8" fillId="3" borderId="10" xfId="0" applyNumberFormat="1" applyFont="1" applyFill="1" applyBorder="1" applyAlignment="1">
      <alignment horizontal="center" vertical="top" wrapText="1"/>
    </xf>
    <xf numFmtId="164" fontId="8" fillId="3" borderId="5" xfId="0" applyNumberFormat="1" applyFont="1" applyFill="1" applyBorder="1" applyAlignment="1">
      <alignment horizontal="center" vertical="top" wrapText="1"/>
    </xf>
    <xf numFmtId="164" fontId="8" fillId="3" borderId="10" xfId="0" applyNumberFormat="1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2" fontId="8" fillId="3" borderId="5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164" fontId="8" fillId="3" borderId="11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165" fontId="8" fillId="3" borderId="9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21" fillId="3" borderId="9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9" fillId="3" borderId="9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164" fontId="3" fillId="0" borderId="15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left" wrapText="1"/>
    </xf>
    <xf numFmtId="164" fontId="3" fillId="0" borderId="8" xfId="0" applyNumberFormat="1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top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horizontal="left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2" fillId="3" borderId="4" xfId="0" applyFont="1" applyFill="1" applyBorder="1" applyAlignment="1">
      <alignment horizontal="center" vertical="top" wrapText="1"/>
    </xf>
    <xf numFmtId="0" fontId="22" fillId="3" borderId="6" xfId="0" applyFont="1" applyFill="1" applyBorder="1" applyAlignment="1">
      <alignment horizontal="center" vertical="top" wrapText="1"/>
    </xf>
    <xf numFmtId="0" fontId="22" fillId="3" borderId="1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65" fontId="3" fillId="3" borderId="5" xfId="0" applyNumberFormat="1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J278"/>
  <sheetViews>
    <sheetView tabSelected="1" topLeftCell="F1" zoomScale="59" zoomScaleNormal="59" zoomScaleSheetLayoutView="28" workbookViewId="0">
      <selection activeCell="P116" sqref="P116:P123"/>
    </sheetView>
  </sheetViews>
  <sheetFormatPr defaultRowHeight="21" x14ac:dyDescent="0.35"/>
  <cols>
    <col min="1" max="1" width="15.7109375" style="143" customWidth="1"/>
    <col min="2" max="2" width="27.28515625" style="143" customWidth="1"/>
    <col min="3" max="3" width="47.7109375" style="144" customWidth="1"/>
    <col min="4" max="4" width="13.28515625" style="145" customWidth="1"/>
    <col min="5" max="5" width="39.7109375" style="146" customWidth="1"/>
    <col min="6" max="6" width="15.5703125" style="143" customWidth="1"/>
    <col min="7" max="7" width="17.42578125" style="147" customWidth="1"/>
    <col min="8" max="8" width="52.42578125" style="148" customWidth="1"/>
    <col min="9" max="9" width="11.7109375" style="149" customWidth="1"/>
    <col min="10" max="10" width="12.7109375" style="149" customWidth="1"/>
    <col min="11" max="11" width="13.5703125" style="149" customWidth="1"/>
    <col min="12" max="12" width="24" style="267" customWidth="1"/>
    <col min="13" max="13" width="27.28515625" style="143" customWidth="1"/>
    <col min="14" max="14" width="51.28515625" style="144" customWidth="1"/>
    <col min="15" max="15" width="13.28515625" style="145" customWidth="1"/>
    <col min="16" max="16" width="53.42578125" style="146" customWidth="1"/>
    <col min="17" max="17" width="15.5703125" style="143" customWidth="1"/>
    <col min="18" max="18" width="17.140625" style="147" customWidth="1"/>
    <col min="19" max="19" width="53.42578125" style="148" customWidth="1"/>
    <col min="20" max="20" width="13.7109375" style="149" customWidth="1"/>
    <col min="21" max="21" width="13.42578125" style="149" customWidth="1"/>
    <col min="22" max="22" width="14.28515625" style="149" customWidth="1"/>
    <col min="23" max="23" width="15.28515625" style="19" customWidth="1"/>
    <col min="24" max="24" width="15.7109375" style="2" customWidth="1"/>
    <col min="25" max="25" width="13.28515625" customWidth="1"/>
    <col min="26" max="26" width="11.28515625" customWidth="1"/>
    <col min="27" max="27" width="10.7109375" customWidth="1"/>
    <col min="28" max="28" width="15.5703125" customWidth="1"/>
  </cols>
  <sheetData>
    <row r="1" spans="1:27" ht="102.75" customHeight="1" x14ac:dyDescent="0.35">
      <c r="A1" s="339" t="s">
        <v>244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</row>
    <row r="2" spans="1:27" ht="2.25" customHeight="1" x14ac:dyDescent="0.35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1:27" ht="30.75" customHeight="1" x14ac:dyDescent="0.35">
      <c r="A3" s="370" t="s">
        <v>169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 t="s">
        <v>170</v>
      </c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27"/>
      <c r="X3" s="28"/>
      <c r="Y3" s="29"/>
      <c r="Z3" s="29"/>
      <c r="AA3" s="29"/>
    </row>
    <row r="4" spans="1:27" ht="21" customHeight="1" x14ac:dyDescent="0.35">
      <c r="A4" s="371" t="s">
        <v>109</v>
      </c>
      <c r="B4" s="371" t="s">
        <v>44</v>
      </c>
      <c r="C4" s="372" t="s">
        <v>45</v>
      </c>
      <c r="D4" s="372" t="s">
        <v>46</v>
      </c>
      <c r="E4" s="371" t="s">
        <v>47</v>
      </c>
      <c r="F4" s="371" t="s">
        <v>0</v>
      </c>
      <c r="G4" s="375" t="s">
        <v>48</v>
      </c>
      <c r="H4" s="371" t="s">
        <v>70</v>
      </c>
      <c r="I4" s="371"/>
      <c r="J4" s="371"/>
      <c r="K4" s="371"/>
      <c r="L4" s="360" t="s">
        <v>109</v>
      </c>
      <c r="M4" s="371" t="s">
        <v>44</v>
      </c>
      <c r="N4" s="372" t="s">
        <v>45</v>
      </c>
      <c r="O4" s="372" t="s">
        <v>46</v>
      </c>
      <c r="P4" s="371" t="s">
        <v>47</v>
      </c>
      <c r="Q4" s="371" t="s">
        <v>0</v>
      </c>
      <c r="R4" s="375" t="s">
        <v>48</v>
      </c>
      <c r="S4" s="371" t="s">
        <v>70</v>
      </c>
      <c r="T4" s="371"/>
      <c r="U4" s="371"/>
      <c r="V4" s="371"/>
      <c r="W4" s="26"/>
      <c r="X4" s="28"/>
      <c r="Y4" s="29"/>
      <c r="Z4" s="29"/>
      <c r="AA4" s="29"/>
    </row>
    <row r="5" spans="1:27" x14ac:dyDescent="0.35">
      <c r="A5" s="371"/>
      <c r="B5" s="371"/>
      <c r="C5" s="373"/>
      <c r="D5" s="373"/>
      <c r="E5" s="371"/>
      <c r="F5" s="371"/>
      <c r="G5" s="376"/>
      <c r="H5" s="371"/>
      <c r="I5" s="371"/>
      <c r="J5" s="371"/>
      <c r="K5" s="371"/>
      <c r="L5" s="360"/>
      <c r="M5" s="371"/>
      <c r="N5" s="373"/>
      <c r="O5" s="373"/>
      <c r="P5" s="371"/>
      <c r="Q5" s="371"/>
      <c r="R5" s="376"/>
      <c r="S5" s="371"/>
      <c r="T5" s="371"/>
      <c r="U5" s="371"/>
      <c r="V5" s="371"/>
      <c r="W5" s="26"/>
      <c r="X5" s="28"/>
      <c r="Y5" s="29"/>
      <c r="Z5" s="29"/>
      <c r="AA5" s="29"/>
    </row>
    <row r="6" spans="1:27" ht="52.5" customHeight="1" x14ac:dyDescent="0.35">
      <c r="A6" s="371"/>
      <c r="B6" s="371"/>
      <c r="C6" s="374"/>
      <c r="D6" s="374"/>
      <c r="E6" s="371"/>
      <c r="F6" s="371"/>
      <c r="G6" s="377"/>
      <c r="H6" s="79" t="s">
        <v>22</v>
      </c>
      <c r="I6" s="80" t="s">
        <v>72</v>
      </c>
      <c r="J6" s="80" t="s">
        <v>73</v>
      </c>
      <c r="K6" s="80" t="s">
        <v>74</v>
      </c>
      <c r="L6" s="360"/>
      <c r="M6" s="371"/>
      <c r="N6" s="374"/>
      <c r="O6" s="374"/>
      <c r="P6" s="371"/>
      <c r="Q6" s="371"/>
      <c r="R6" s="377"/>
      <c r="S6" s="79" t="s">
        <v>22</v>
      </c>
      <c r="T6" s="80" t="s">
        <v>72</v>
      </c>
      <c r="U6" s="80" t="s">
        <v>73</v>
      </c>
      <c r="V6" s="80" t="s">
        <v>74</v>
      </c>
      <c r="W6" s="41"/>
      <c r="X6" s="30"/>
      <c r="Y6" s="31"/>
      <c r="Z6" s="29"/>
      <c r="AA6" s="29"/>
    </row>
    <row r="7" spans="1:27" s="254" customFormat="1" ht="24" customHeight="1" x14ac:dyDescent="0.35">
      <c r="A7" s="271" t="s">
        <v>71</v>
      </c>
      <c r="B7" s="366" t="s">
        <v>114</v>
      </c>
      <c r="C7" s="367"/>
      <c r="D7" s="367"/>
      <c r="E7" s="367"/>
      <c r="F7" s="367"/>
      <c r="G7" s="367"/>
      <c r="H7" s="367"/>
      <c r="I7" s="367"/>
      <c r="J7" s="367"/>
      <c r="K7" s="368"/>
      <c r="L7" s="271" t="s">
        <v>71</v>
      </c>
      <c r="M7" s="366" t="s">
        <v>114</v>
      </c>
      <c r="N7" s="367"/>
      <c r="O7" s="367"/>
      <c r="P7" s="367"/>
      <c r="Q7" s="367"/>
      <c r="R7" s="367"/>
      <c r="S7" s="367"/>
      <c r="T7" s="367"/>
      <c r="U7" s="367"/>
      <c r="V7" s="368"/>
      <c r="W7" s="251"/>
      <c r="X7" s="252"/>
      <c r="Y7" s="253"/>
      <c r="Z7" s="253"/>
      <c r="AA7" s="253"/>
    </row>
    <row r="8" spans="1:27" s="21" customFormat="1" ht="20.65" customHeight="1" x14ac:dyDescent="0.25">
      <c r="A8" s="272"/>
      <c r="B8" s="271" t="s">
        <v>94</v>
      </c>
      <c r="C8" s="357" t="s">
        <v>206</v>
      </c>
      <c r="D8" s="357" t="s">
        <v>113</v>
      </c>
      <c r="E8" s="357" t="s">
        <v>193</v>
      </c>
      <c r="F8" s="357" t="s">
        <v>20</v>
      </c>
      <c r="G8" s="122" t="s">
        <v>76</v>
      </c>
      <c r="H8" s="363" t="s">
        <v>55</v>
      </c>
      <c r="I8" s="364"/>
      <c r="J8" s="364"/>
      <c r="K8" s="365"/>
      <c r="L8" s="272"/>
      <c r="M8" s="271" t="s">
        <v>94</v>
      </c>
      <c r="N8" s="357" t="s">
        <v>165</v>
      </c>
      <c r="O8" s="357" t="s">
        <v>113</v>
      </c>
      <c r="P8" s="357" t="s">
        <v>193</v>
      </c>
      <c r="Q8" s="357" t="s">
        <v>20</v>
      </c>
      <c r="R8" s="100" t="s">
        <v>76</v>
      </c>
      <c r="S8" s="363" t="s">
        <v>55</v>
      </c>
      <c r="T8" s="364"/>
      <c r="U8" s="364"/>
      <c r="V8" s="365"/>
      <c r="W8" s="32"/>
      <c r="X8" s="32"/>
      <c r="Y8" s="33"/>
      <c r="Z8" s="33"/>
      <c r="AA8" s="33"/>
    </row>
    <row r="9" spans="1:27" s="21" customFormat="1" ht="45" customHeight="1" x14ac:dyDescent="0.25">
      <c r="A9" s="272"/>
      <c r="B9" s="272"/>
      <c r="C9" s="358"/>
      <c r="D9" s="358"/>
      <c r="E9" s="358"/>
      <c r="F9" s="358"/>
      <c r="G9" s="122">
        <f>G11+G13+G15</f>
        <v>96876.2</v>
      </c>
      <c r="H9" s="255" t="s">
        <v>68</v>
      </c>
      <c r="I9" s="119">
        <v>49016.2</v>
      </c>
      <c r="J9" s="119">
        <f>4035+18845.5+411</f>
        <v>23291.5</v>
      </c>
      <c r="K9" s="119">
        <f>4291.3+19844.4+432.8</f>
        <v>24568.5</v>
      </c>
      <c r="L9" s="272"/>
      <c r="M9" s="272"/>
      <c r="N9" s="358"/>
      <c r="O9" s="358"/>
      <c r="P9" s="358"/>
      <c r="Q9" s="358"/>
      <c r="R9" s="100">
        <f>R11+R13+R15</f>
        <v>223630.5</v>
      </c>
      <c r="S9" s="255" t="s">
        <v>68</v>
      </c>
      <c r="T9" s="119">
        <v>49016.2</v>
      </c>
      <c r="U9" s="256">
        <v>85177.7</v>
      </c>
      <c r="V9" s="256">
        <v>89436.6</v>
      </c>
      <c r="W9" s="62"/>
      <c r="X9" s="62"/>
      <c r="Y9" s="33"/>
      <c r="Z9" s="33"/>
      <c r="AA9" s="33"/>
    </row>
    <row r="10" spans="1:27" s="21" customFormat="1" x14ac:dyDescent="0.25">
      <c r="A10" s="272"/>
      <c r="B10" s="272"/>
      <c r="C10" s="358"/>
      <c r="D10" s="358"/>
      <c r="E10" s="358"/>
      <c r="F10" s="358"/>
      <c r="G10" s="122" t="s">
        <v>75</v>
      </c>
      <c r="H10" s="363" t="s">
        <v>51</v>
      </c>
      <c r="I10" s="364"/>
      <c r="J10" s="364"/>
      <c r="K10" s="365"/>
      <c r="L10" s="272"/>
      <c r="M10" s="272"/>
      <c r="N10" s="358"/>
      <c r="O10" s="358"/>
      <c r="P10" s="358"/>
      <c r="Q10" s="358"/>
      <c r="R10" s="122" t="s">
        <v>75</v>
      </c>
      <c r="S10" s="363" t="s">
        <v>51</v>
      </c>
      <c r="T10" s="364"/>
      <c r="U10" s="364"/>
      <c r="V10" s="365"/>
      <c r="W10" s="389"/>
      <c r="X10" s="32"/>
      <c r="Y10" s="33"/>
      <c r="Z10" s="33"/>
      <c r="AA10" s="33"/>
    </row>
    <row r="11" spans="1:27" s="22" customFormat="1" ht="25.15" customHeight="1" x14ac:dyDescent="0.35">
      <c r="A11" s="272"/>
      <c r="B11" s="272"/>
      <c r="C11" s="358"/>
      <c r="D11" s="358"/>
      <c r="E11" s="358"/>
      <c r="F11" s="358"/>
      <c r="G11" s="122">
        <v>49016.2</v>
      </c>
      <c r="H11" s="255" t="s">
        <v>3</v>
      </c>
      <c r="I11" s="257">
        <v>38791</v>
      </c>
      <c r="J11" s="257">
        <f>16035+7615</f>
        <v>23650</v>
      </c>
      <c r="K11" s="257">
        <f>8330+18770</f>
        <v>27100</v>
      </c>
      <c r="L11" s="272"/>
      <c r="M11" s="272"/>
      <c r="N11" s="358"/>
      <c r="O11" s="358"/>
      <c r="P11" s="358"/>
      <c r="Q11" s="358"/>
      <c r="R11" s="122">
        <v>49016.2</v>
      </c>
      <c r="S11" s="255" t="s">
        <v>229</v>
      </c>
      <c r="T11" s="257">
        <v>38791</v>
      </c>
      <c r="U11" s="80">
        <v>34912</v>
      </c>
      <c r="V11" s="80">
        <v>35000</v>
      </c>
      <c r="W11" s="389"/>
      <c r="X11" s="34"/>
      <c r="Y11" s="35"/>
      <c r="Z11" s="35"/>
      <c r="AA11" s="35"/>
    </row>
    <row r="12" spans="1:27" s="22" customFormat="1" ht="20.65" customHeight="1" x14ac:dyDescent="0.25">
      <c r="A12" s="272"/>
      <c r="B12" s="272"/>
      <c r="C12" s="358"/>
      <c r="D12" s="358"/>
      <c r="E12" s="358"/>
      <c r="F12" s="358"/>
      <c r="G12" s="122" t="s">
        <v>73</v>
      </c>
      <c r="H12" s="363" t="s">
        <v>54</v>
      </c>
      <c r="I12" s="364"/>
      <c r="J12" s="364"/>
      <c r="K12" s="365"/>
      <c r="L12" s="272"/>
      <c r="M12" s="272"/>
      <c r="N12" s="358"/>
      <c r="O12" s="358"/>
      <c r="P12" s="358"/>
      <c r="Q12" s="358"/>
      <c r="R12" s="122" t="s">
        <v>73</v>
      </c>
      <c r="S12" s="363" t="s">
        <v>54</v>
      </c>
      <c r="T12" s="364"/>
      <c r="U12" s="364"/>
      <c r="V12" s="365"/>
      <c r="W12" s="389"/>
      <c r="X12" s="387"/>
      <c r="Y12" s="388"/>
      <c r="Z12" s="35"/>
      <c r="AA12" s="35"/>
    </row>
    <row r="13" spans="1:27" s="21" customFormat="1" ht="38.65" customHeight="1" x14ac:dyDescent="0.25">
      <c r="A13" s="272"/>
      <c r="B13" s="272"/>
      <c r="C13" s="358"/>
      <c r="D13" s="358"/>
      <c r="E13" s="358"/>
      <c r="F13" s="358"/>
      <c r="G13" s="122">
        <v>23291.5</v>
      </c>
      <c r="H13" s="255" t="s">
        <v>4</v>
      </c>
      <c r="I13" s="119">
        <v>1263.5999999999999</v>
      </c>
      <c r="J13" s="119">
        <f>J9/J11*1000</f>
        <v>984.84143763213524</v>
      </c>
      <c r="K13" s="119">
        <f>K9/K11*1000</f>
        <v>906.58671586715866</v>
      </c>
      <c r="L13" s="272"/>
      <c r="M13" s="272"/>
      <c r="N13" s="358"/>
      <c r="O13" s="358"/>
      <c r="P13" s="358"/>
      <c r="Q13" s="358"/>
      <c r="R13" s="100">
        <v>85177.7</v>
      </c>
      <c r="S13" s="255" t="s">
        <v>4</v>
      </c>
      <c r="T13" s="119">
        <f>T9/T11*1000</f>
        <v>1263.5972261607074</v>
      </c>
      <c r="U13" s="256">
        <f>U9/U11*1000</f>
        <v>2439.7828826764435</v>
      </c>
      <c r="V13" s="256">
        <f>V9/V11*1000</f>
        <v>2555.3314285714287</v>
      </c>
      <c r="W13" s="389"/>
      <c r="X13" s="387"/>
      <c r="Y13" s="388"/>
      <c r="Z13" s="33"/>
      <c r="AA13" s="33"/>
    </row>
    <row r="14" spans="1:27" s="22" customFormat="1" x14ac:dyDescent="0.35">
      <c r="A14" s="272"/>
      <c r="B14" s="272"/>
      <c r="C14" s="358"/>
      <c r="D14" s="358"/>
      <c r="E14" s="358"/>
      <c r="F14" s="358"/>
      <c r="G14" s="258" t="s">
        <v>74</v>
      </c>
      <c r="H14" s="363" t="s">
        <v>53</v>
      </c>
      <c r="I14" s="364"/>
      <c r="J14" s="364"/>
      <c r="K14" s="365"/>
      <c r="L14" s="272"/>
      <c r="M14" s="272"/>
      <c r="N14" s="358"/>
      <c r="O14" s="358"/>
      <c r="P14" s="358"/>
      <c r="Q14" s="358"/>
      <c r="R14" s="258" t="s">
        <v>74</v>
      </c>
      <c r="S14" s="363" t="s">
        <v>53</v>
      </c>
      <c r="T14" s="364"/>
      <c r="U14" s="364"/>
      <c r="V14" s="365"/>
      <c r="W14" s="34"/>
      <c r="X14" s="387"/>
      <c r="Y14" s="388"/>
      <c r="Z14" s="35"/>
      <c r="AA14" s="35"/>
    </row>
    <row r="15" spans="1:27" s="23" customFormat="1" ht="159" customHeight="1" x14ac:dyDescent="0.25">
      <c r="A15" s="272"/>
      <c r="B15" s="272"/>
      <c r="C15" s="359"/>
      <c r="D15" s="359"/>
      <c r="E15" s="359"/>
      <c r="F15" s="359"/>
      <c r="G15" s="258">
        <v>24568.5</v>
      </c>
      <c r="H15" s="255" t="s">
        <v>40</v>
      </c>
      <c r="I15" s="257">
        <v>100</v>
      </c>
      <c r="J15" s="257">
        <v>110</v>
      </c>
      <c r="K15" s="257">
        <v>115</v>
      </c>
      <c r="L15" s="272"/>
      <c r="M15" s="272"/>
      <c r="N15" s="359"/>
      <c r="O15" s="359"/>
      <c r="P15" s="359"/>
      <c r="Q15" s="359"/>
      <c r="R15" s="259">
        <v>89436.6</v>
      </c>
      <c r="S15" s="255" t="s">
        <v>40</v>
      </c>
      <c r="T15" s="257">
        <v>100</v>
      </c>
      <c r="U15" s="257">
        <v>100</v>
      </c>
      <c r="V15" s="257">
        <v>100</v>
      </c>
      <c r="W15" s="36"/>
      <c r="X15" s="387"/>
      <c r="Y15" s="388"/>
      <c r="Z15" s="37"/>
      <c r="AA15" s="37"/>
    </row>
    <row r="16" spans="1:27" s="262" customFormat="1" ht="21" customHeight="1" x14ac:dyDescent="0.35">
      <c r="A16" s="272"/>
      <c r="B16" s="272"/>
      <c r="C16" s="357" t="s">
        <v>179</v>
      </c>
      <c r="D16" s="357" t="s">
        <v>113</v>
      </c>
      <c r="E16" s="357" t="s">
        <v>1</v>
      </c>
      <c r="F16" s="357" t="s">
        <v>2</v>
      </c>
      <c r="G16" s="122" t="s">
        <v>78</v>
      </c>
      <c r="H16" s="363" t="s">
        <v>50</v>
      </c>
      <c r="I16" s="364"/>
      <c r="J16" s="364"/>
      <c r="K16" s="365"/>
      <c r="L16" s="272"/>
      <c r="M16" s="272"/>
      <c r="N16" s="357" t="s">
        <v>207</v>
      </c>
      <c r="O16" s="357" t="s">
        <v>113</v>
      </c>
      <c r="P16" s="357" t="s">
        <v>97</v>
      </c>
      <c r="Q16" s="357" t="s">
        <v>2</v>
      </c>
      <c r="R16" s="122" t="s">
        <v>78</v>
      </c>
      <c r="S16" s="363" t="s">
        <v>50</v>
      </c>
      <c r="T16" s="364"/>
      <c r="U16" s="364"/>
      <c r="V16" s="365"/>
      <c r="W16" s="34"/>
      <c r="X16" s="260"/>
      <c r="Y16" s="261"/>
      <c r="Z16" s="261"/>
      <c r="AA16" s="261"/>
    </row>
    <row r="17" spans="1:27" s="262" customFormat="1" ht="42.6" customHeight="1" x14ac:dyDescent="0.35">
      <c r="A17" s="272"/>
      <c r="B17" s="272"/>
      <c r="C17" s="358"/>
      <c r="D17" s="358"/>
      <c r="E17" s="358"/>
      <c r="F17" s="358"/>
      <c r="G17" s="122">
        <f>G19+G21+G23</f>
        <v>15268.6</v>
      </c>
      <c r="H17" s="255" t="s">
        <v>87</v>
      </c>
      <c r="I17" s="257">
        <v>4829.1000000000004</v>
      </c>
      <c r="J17" s="119">
        <f>I17*1.053</f>
        <v>5085.0423000000001</v>
      </c>
      <c r="K17" s="119">
        <f>J17*1.053</f>
        <v>5354.5495418999999</v>
      </c>
      <c r="L17" s="272"/>
      <c r="M17" s="272"/>
      <c r="N17" s="358"/>
      <c r="O17" s="358"/>
      <c r="P17" s="358"/>
      <c r="Q17" s="358"/>
      <c r="R17" s="122">
        <f>R19+R21+R23</f>
        <v>15268.6</v>
      </c>
      <c r="S17" s="255" t="s">
        <v>87</v>
      </c>
      <c r="T17" s="257">
        <v>4829.1000000000004</v>
      </c>
      <c r="U17" s="119">
        <f>T17*1.053</f>
        <v>5085.0423000000001</v>
      </c>
      <c r="V17" s="119">
        <f>U17*1.053</f>
        <v>5354.5495418999999</v>
      </c>
      <c r="W17" s="263"/>
      <c r="X17" s="260"/>
      <c r="Y17" s="261"/>
      <c r="Z17" s="261"/>
      <c r="AA17" s="261"/>
    </row>
    <row r="18" spans="1:27" s="262" customFormat="1" x14ac:dyDescent="0.35">
      <c r="A18" s="272"/>
      <c r="B18" s="272"/>
      <c r="C18" s="358"/>
      <c r="D18" s="358"/>
      <c r="E18" s="358"/>
      <c r="F18" s="358"/>
      <c r="G18" s="122" t="s">
        <v>75</v>
      </c>
      <c r="H18" s="363" t="s">
        <v>51</v>
      </c>
      <c r="I18" s="364"/>
      <c r="J18" s="364"/>
      <c r="K18" s="365"/>
      <c r="L18" s="272"/>
      <c r="M18" s="272"/>
      <c r="N18" s="358"/>
      <c r="O18" s="358"/>
      <c r="P18" s="358"/>
      <c r="Q18" s="358"/>
      <c r="R18" s="122" t="s">
        <v>75</v>
      </c>
      <c r="S18" s="363" t="s">
        <v>51</v>
      </c>
      <c r="T18" s="364"/>
      <c r="U18" s="364"/>
      <c r="V18" s="365"/>
      <c r="W18" s="34"/>
      <c r="X18" s="260"/>
      <c r="Y18" s="261"/>
      <c r="Z18" s="261"/>
      <c r="AA18" s="261"/>
    </row>
    <row r="19" spans="1:27" s="262" customFormat="1" x14ac:dyDescent="0.35">
      <c r="A19" s="272"/>
      <c r="B19" s="272"/>
      <c r="C19" s="358"/>
      <c r="D19" s="358"/>
      <c r="E19" s="358"/>
      <c r="F19" s="358"/>
      <c r="G19" s="122">
        <v>4829.1000000000004</v>
      </c>
      <c r="H19" s="255" t="s">
        <v>23</v>
      </c>
      <c r="I19" s="257">
        <v>975</v>
      </c>
      <c r="J19" s="257">
        <v>1050</v>
      </c>
      <c r="K19" s="257">
        <v>1100</v>
      </c>
      <c r="L19" s="272"/>
      <c r="M19" s="272"/>
      <c r="N19" s="358"/>
      <c r="O19" s="358"/>
      <c r="P19" s="358"/>
      <c r="Q19" s="358"/>
      <c r="R19" s="122">
        <v>4829.1000000000004</v>
      </c>
      <c r="S19" s="255" t="s">
        <v>194</v>
      </c>
      <c r="T19" s="257">
        <v>975</v>
      </c>
      <c r="U19" s="257">
        <v>1050</v>
      </c>
      <c r="V19" s="257">
        <v>1100</v>
      </c>
      <c r="W19" s="34"/>
      <c r="X19" s="260"/>
      <c r="Y19" s="261"/>
      <c r="Z19" s="261"/>
      <c r="AA19" s="261"/>
    </row>
    <row r="20" spans="1:27" s="262" customFormat="1" x14ac:dyDescent="0.35">
      <c r="A20" s="272"/>
      <c r="B20" s="272"/>
      <c r="C20" s="358"/>
      <c r="D20" s="358"/>
      <c r="E20" s="358"/>
      <c r="F20" s="358"/>
      <c r="G20" s="122" t="s">
        <v>73</v>
      </c>
      <c r="H20" s="363" t="s">
        <v>54</v>
      </c>
      <c r="I20" s="364"/>
      <c r="J20" s="364"/>
      <c r="K20" s="365"/>
      <c r="L20" s="272"/>
      <c r="M20" s="272"/>
      <c r="N20" s="358"/>
      <c r="O20" s="358"/>
      <c r="P20" s="358"/>
      <c r="Q20" s="358"/>
      <c r="R20" s="122" t="s">
        <v>73</v>
      </c>
      <c r="S20" s="363" t="s">
        <v>54</v>
      </c>
      <c r="T20" s="364"/>
      <c r="U20" s="364"/>
      <c r="V20" s="365"/>
      <c r="W20" s="34"/>
      <c r="X20" s="260"/>
      <c r="Y20" s="261"/>
      <c r="Z20" s="261"/>
      <c r="AA20" s="261"/>
    </row>
    <row r="21" spans="1:27" s="262" customFormat="1" x14ac:dyDescent="0.35">
      <c r="A21" s="272"/>
      <c r="B21" s="272"/>
      <c r="C21" s="358"/>
      <c r="D21" s="358"/>
      <c r="E21" s="358"/>
      <c r="F21" s="358"/>
      <c r="G21" s="122">
        <v>5085</v>
      </c>
      <c r="H21" s="255" t="s">
        <v>6</v>
      </c>
      <c r="I21" s="119">
        <f>I17/I19*1000</f>
        <v>4952.9230769230771</v>
      </c>
      <c r="J21" s="119">
        <f>J17/J19*1000</f>
        <v>4842.8974285714285</v>
      </c>
      <c r="K21" s="119">
        <f>K17/K19*1000</f>
        <v>4867.7723108181817</v>
      </c>
      <c r="L21" s="272"/>
      <c r="M21" s="272"/>
      <c r="N21" s="358"/>
      <c r="O21" s="358"/>
      <c r="P21" s="358"/>
      <c r="Q21" s="358"/>
      <c r="R21" s="122">
        <v>5085</v>
      </c>
      <c r="S21" s="255" t="s">
        <v>6</v>
      </c>
      <c r="T21" s="119">
        <f>T17/T19*1000</f>
        <v>4952.9230769230771</v>
      </c>
      <c r="U21" s="119">
        <f>U17/U19*1000</f>
        <v>4842.8974285714285</v>
      </c>
      <c r="V21" s="119">
        <f>V17/V19*1000</f>
        <v>4867.7723108181817</v>
      </c>
      <c r="W21" s="34"/>
      <c r="X21" s="260"/>
      <c r="Y21" s="261"/>
      <c r="Z21" s="261"/>
      <c r="AA21" s="261"/>
    </row>
    <row r="22" spans="1:27" s="262" customFormat="1" x14ac:dyDescent="0.35">
      <c r="A22" s="272"/>
      <c r="B22" s="272"/>
      <c r="C22" s="358"/>
      <c r="D22" s="358"/>
      <c r="E22" s="358"/>
      <c r="F22" s="358"/>
      <c r="G22" s="258" t="s">
        <v>77</v>
      </c>
      <c r="H22" s="363" t="s">
        <v>53</v>
      </c>
      <c r="I22" s="364"/>
      <c r="J22" s="364"/>
      <c r="K22" s="365"/>
      <c r="L22" s="272"/>
      <c r="M22" s="272"/>
      <c r="N22" s="358"/>
      <c r="O22" s="358"/>
      <c r="P22" s="358"/>
      <c r="Q22" s="358"/>
      <c r="R22" s="258" t="s">
        <v>77</v>
      </c>
      <c r="S22" s="363" t="s">
        <v>53</v>
      </c>
      <c r="T22" s="364"/>
      <c r="U22" s="364"/>
      <c r="V22" s="365"/>
      <c r="W22" s="34"/>
      <c r="X22" s="260"/>
      <c r="Y22" s="261"/>
      <c r="Z22" s="261"/>
      <c r="AA22" s="261"/>
    </row>
    <row r="23" spans="1:27" s="262" customFormat="1" ht="45" customHeight="1" x14ac:dyDescent="0.35">
      <c r="A23" s="272"/>
      <c r="B23" s="272"/>
      <c r="C23" s="359"/>
      <c r="D23" s="359"/>
      <c r="E23" s="359"/>
      <c r="F23" s="359"/>
      <c r="G23" s="258">
        <v>5354.5</v>
      </c>
      <c r="H23" s="255" t="s">
        <v>24</v>
      </c>
      <c r="I23" s="257">
        <v>100</v>
      </c>
      <c r="J23" s="257">
        <v>97</v>
      </c>
      <c r="K23" s="257">
        <v>95</v>
      </c>
      <c r="L23" s="272"/>
      <c r="M23" s="272"/>
      <c r="N23" s="359"/>
      <c r="O23" s="359"/>
      <c r="P23" s="359"/>
      <c r="Q23" s="359"/>
      <c r="R23" s="258">
        <v>5354.5</v>
      </c>
      <c r="S23" s="255" t="s">
        <v>230</v>
      </c>
      <c r="T23" s="257">
        <v>100</v>
      </c>
      <c r="U23" s="257">
        <v>97</v>
      </c>
      <c r="V23" s="257">
        <v>95</v>
      </c>
      <c r="W23" s="34"/>
      <c r="X23" s="260"/>
      <c r="Y23" s="261"/>
      <c r="Z23" s="261"/>
      <c r="AA23" s="261"/>
    </row>
    <row r="24" spans="1:27" s="3" customFormat="1" ht="21" customHeight="1" x14ac:dyDescent="0.25">
      <c r="A24" s="272"/>
      <c r="B24" s="272"/>
      <c r="C24" s="271" t="s">
        <v>180</v>
      </c>
      <c r="D24" s="271" t="s">
        <v>113</v>
      </c>
      <c r="E24" s="271" t="s">
        <v>1</v>
      </c>
      <c r="F24" s="271" t="s">
        <v>2</v>
      </c>
      <c r="G24" s="81" t="s">
        <v>76</v>
      </c>
      <c r="H24" s="293" t="s">
        <v>50</v>
      </c>
      <c r="I24" s="294"/>
      <c r="J24" s="294"/>
      <c r="K24" s="295"/>
      <c r="L24" s="272"/>
      <c r="M24" s="272"/>
      <c r="N24" s="271" t="s">
        <v>168</v>
      </c>
      <c r="O24" s="271" t="s">
        <v>113</v>
      </c>
      <c r="P24" s="271" t="s">
        <v>97</v>
      </c>
      <c r="Q24" s="271" t="s">
        <v>2</v>
      </c>
      <c r="R24" s="81" t="s">
        <v>76</v>
      </c>
      <c r="S24" s="293" t="s">
        <v>50</v>
      </c>
      <c r="T24" s="294"/>
      <c r="U24" s="294"/>
      <c r="V24" s="295"/>
      <c r="W24" s="38"/>
      <c r="X24" s="38"/>
      <c r="Y24" s="39"/>
      <c r="Z24" s="39"/>
      <c r="AA24" s="39"/>
    </row>
    <row r="25" spans="1:27" s="3" customFormat="1" ht="78" customHeight="1" x14ac:dyDescent="0.25">
      <c r="A25" s="272"/>
      <c r="B25" s="272"/>
      <c r="C25" s="272"/>
      <c r="D25" s="272"/>
      <c r="E25" s="272"/>
      <c r="F25" s="272"/>
      <c r="G25" s="81">
        <f>G27+G29+G31</f>
        <v>7577.6</v>
      </c>
      <c r="H25" s="82" t="s">
        <v>69</v>
      </c>
      <c r="I25" s="83">
        <v>2396.6</v>
      </c>
      <c r="J25" s="83">
        <f>I25*1.053</f>
        <v>2523.6197999999999</v>
      </c>
      <c r="K25" s="83">
        <f>J25*1.053</f>
        <v>2657.3716493999996</v>
      </c>
      <c r="L25" s="272"/>
      <c r="M25" s="272"/>
      <c r="N25" s="272"/>
      <c r="O25" s="272"/>
      <c r="P25" s="272"/>
      <c r="Q25" s="272"/>
      <c r="R25" s="81">
        <f>R27+R29+R31</f>
        <v>7577.6</v>
      </c>
      <c r="S25" s="82" t="s">
        <v>69</v>
      </c>
      <c r="T25" s="83">
        <v>2396.6</v>
      </c>
      <c r="U25" s="83">
        <f>T25*1.053</f>
        <v>2523.6197999999999</v>
      </c>
      <c r="V25" s="83">
        <f>U25*1.053</f>
        <v>2657.3716493999996</v>
      </c>
      <c r="W25" s="73"/>
      <c r="X25" s="38"/>
      <c r="Y25" s="39"/>
      <c r="Z25" s="39"/>
      <c r="AA25" s="39"/>
    </row>
    <row r="26" spans="1:27" s="3" customFormat="1" x14ac:dyDescent="0.25">
      <c r="A26" s="272"/>
      <c r="B26" s="272"/>
      <c r="C26" s="272"/>
      <c r="D26" s="272"/>
      <c r="E26" s="272"/>
      <c r="F26" s="272"/>
      <c r="G26" s="81" t="s">
        <v>75</v>
      </c>
      <c r="H26" s="293" t="s">
        <v>56</v>
      </c>
      <c r="I26" s="294"/>
      <c r="J26" s="294"/>
      <c r="K26" s="295"/>
      <c r="L26" s="272"/>
      <c r="M26" s="272"/>
      <c r="N26" s="272"/>
      <c r="O26" s="272"/>
      <c r="P26" s="272"/>
      <c r="Q26" s="272"/>
      <c r="R26" s="81" t="s">
        <v>75</v>
      </c>
      <c r="S26" s="293" t="s">
        <v>56</v>
      </c>
      <c r="T26" s="294"/>
      <c r="U26" s="294"/>
      <c r="V26" s="295"/>
      <c r="W26" s="38"/>
      <c r="X26" s="38"/>
      <c r="Y26" s="39"/>
      <c r="Z26" s="39"/>
      <c r="AA26" s="39"/>
    </row>
    <row r="27" spans="1:27" s="3" customFormat="1" x14ac:dyDescent="0.25">
      <c r="A27" s="272"/>
      <c r="B27" s="272"/>
      <c r="C27" s="272"/>
      <c r="D27" s="272"/>
      <c r="E27" s="272"/>
      <c r="F27" s="272"/>
      <c r="G27" s="81">
        <v>2396.6</v>
      </c>
      <c r="H27" s="82" t="s">
        <v>5</v>
      </c>
      <c r="I27" s="77">
        <v>550</v>
      </c>
      <c r="J27" s="77">
        <v>550</v>
      </c>
      <c r="K27" s="77">
        <v>560</v>
      </c>
      <c r="L27" s="272"/>
      <c r="M27" s="272"/>
      <c r="N27" s="272"/>
      <c r="O27" s="272"/>
      <c r="P27" s="272"/>
      <c r="Q27" s="272"/>
      <c r="R27" s="81">
        <v>2396.6</v>
      </c>
      <c r="S27" s="82" t="s">
        <v>194</v>
      </c>
      <c r="T27" s="77">
        <v>550</v>
      </c>
      <c r="U27" s="77">
        <v>550</v>
      </c>
      <c r="V27" s="77">
        <v>560</v>
      </c>
      <c r="W27" s="38"/>
      <c r="X27" s="38"/>
      <c r="Y27" s="39"/>
      <c r="Z27" s="39"/>
      <c r="AA27" s="39"/>
    </row>
    <row r="28" spans="1:27" s="3" customFormat="1" x14ac:dyDescent="0.25">
      <c r="A28" s="272"/>
      <c r="B28" s="272"/>
      <c r="C28" s="272"/>
      <c r="D28" s="272"/>
      <c r="E28" s="272"/>
      <c r="F28" s="272"/>
      <c r="G28" s="81" t="s">
        <v>73</v>
      </c>
      <c r="H28" s="293" t="s">
        <v>54</v>
      </c>
      <c r="I28" s="294"/>
      <c r="J28" s="294"/>
      <c r="K28" s="295"/>
      <c r="L28" s="272"/>
      <c r="M28" s="272"/>
      <c r="N28" s="272"/>
      <c r="O28" s="272"/>
      <c r="P28" s="272"/>
      <c r="Q28" s="272"/>
      <c r="R28" s="81" t="s">
        <v>73</v>
      </c>
      <c r="S28" s="293" t="s">
        <v>54</v>
      </c>
      <c r="T28" s="294"/>
      <c r="U28" s="294"/>
      <c r="V28" s="295"/>
      <c r="W28" s="38"/>
      <c r="X28" s="38"/>
      <c r="Y28" s="39"/>
      <c r="Z28" s="39"/>
      <c r="AA28" s="39"/>
    </row>
    <row r="29" spans="1:27" s="3" customFormat="1" x14ac:dyDescent="0.25">
      <c r="A29" s="272"/>
      <c r="B29" s="272"/>
      <c r="C29" s="272"/>
      <c r="D29" s="272"/>
      <c r="E29" s="272"/>
      <c r="F29" s="272"/>
      <c r="G29" s="81">
        <v>2523.6</v>
      </c>
      <c r="H29" s="82" t="s">
        <v>6</v>
      </c>
      <c r="I29" s="83">
        <f>I25/I27*1000</f>
        <v>4357.454545454545</v>
      </c>
      <c r="J29" s="83">
        <f>J25/J27*1000</f>
        <v>4588.3996363636361</v>
      </c>
      <c r="K29" s="83">
        <f>K25/K27*1000</f>
        <v>4745.306516785713</v>
      </c>
      <c r="L29" s="272"/>
      <c r="M29" s="272"/>
      <c r="N29" s="272"/>
      <c r="O29" s="272"/>
      <c r="P29" s="272"/>
      <c r="Q29" s="272"/>
      <c r="R29" s="81">
        <v>2523.6</v>
      </c>
      <c r="S29" s="82" t="s">
        <v>6</v>
      </c>
      <c r="T29" s="83">
        <f>T25/T27*1000</f>
        <v>4357.454545454545</v>
      </c>
      <c r="U29" s="83">
        <f>U25/U27*1000</f>
        <v>4588.3996363636361</v>
      </c>
      <c r="V29" s="83">
        <f>V25/V27*1000</f>
        <v>4745.306516785713</v>
      </c>
      <c r="W29" s="38"/>
      <c r="X29" s="38"/>
      <c r="Y29" s="39"/>
      <c r="Z29" s="39"/>
      <c r="AA29" s="39"/>
    </row>
    <row r="30" spans="1:27" s="3" customFormat="1" x14ac:dyDescent="0.25">
      <c r="A30" s="272"/>
      <c r="B30" s="272"/>
      <c r="C30" s="272"/>
      <c r="D30" s="272"/>
      <c r="E30" s="272"/>
      <c r="F30" s="272"/>
      <c r="G30" s="86" t="s">
        <v>74</v>
      </c>
      <c r="H30" s="293" t="s">
        <v>57</v>
      </c>
      <c r="I30" s="294"/>
      <c r="J30" s="294"/>
      <c r="K30" s="295"/>
      <c r="L30" s="272"/>
      <c r="M30" s="272"/>
      <c r="N30" s="272"/>
      <c r="O30" s="272"/>
      <c r="P30" s="272"/>
      <c r="Q30" s="272"/>
      <c r="R30" s="86" t="s">
        <v>74</v>
      </c>
      <c r="S30" s="293" t="s">
        <v>57</v>
      </c>
      <c r="T30" s="294"/>
      <c r="U30" s="294"/>
      <c r="V30" s="295"/>
      <c r="W30" s="38"/>
      <c r="X30" s="38"/>
      <c r="Y30" s="39"/>
      <c r="Z30" s="39"/>
      <c r="AA30" s="39"/>
    </row>
    <row r="31" spans="1:27" s="3" customFormat="1" ht="56.25" x14ac:dyDescent="0.25">
      <c r="A31" s="272"/>
      <c r="B31" s="272"/>
      <c r="C31" s="273"/>
      <c r="D31" s="273"/>
      <c r="E31" s="273"/>
      <c r="F31" s="273"/>
      <c r="G31" s="86">
        <v>2657.4</v>
      </c>
      <c r="H31" s="82" t="s">
        <v>35</v>
      </c>
      <c r="I31" s="77">
        <v>100</v>
      </c>
      <c r="J31" s="77">
        <v>98</v>
      </c>
      <c r="K31" s="77">
        <v>96</v>
      </c>
      <c r="L31" s="272"/>
      <c r="M31" s="272"/>
      <c r="N31" s="273"/>
      <c r="O31" s="273"/>
      <c r="P31" s="273"/>
      <c r="Q31" s="273"/>
      <c r="R31" s="86">
        <v>2657.4</v>
      </c>
      <c r="S31" s="82" t="s">
        <v>35</v>
      </c>
      <c r="T31" s="77">
        <v>100</v>
      </c>
      <c r="U31" s="77">
        <v>98</v>
      </c>
      <c r="V31" s="77">
        <v>96</v>
      </c>
      <c r="W31" s="38"/>
      <c r="X31" s="38"/>
      <c r="Y31" s="39"/>
      <c r="Z31" s="39"/>
      <c r="AA31" s="39"/>
    </row>
    <row r="32" spans="1:27" s="3" customFormat="1" ht="21" customHeight="1" x14ac:dyDescent="0.25">
      <c r="A32" s="272"/>
      <c r="B32" s="272"/>
      <c r="C32" s="271" t="s">
        <v>188</v>
      </c>
      <c r="D32" s="271" t="s">
        <v>113</v>
      </c>
      <c r="E32" s="271" t="s">
        <v>1</v>
      </c>
      <c r="F32" s="271" t="s">
        <v>2</v>
      </c>
      <c r="G32" s="81" t="s">
        <v>79</v>
      </c>
      <c r="H32" s="87" t="s">
        <v>50</v>
      </c>
      <c r="I32" s="88"/>
      <c r="J32" s="88"/>
      <c r="K32" s="88"/>
      <c r="L32" s="272"/>
      <c r="M32" s="272"/>
      <c r="N32" s="271" t="s">
        <v>188</v>
      </c>
      <c r="O32" s="271" t="s">
        <v>113</v>
      </c>
      <c r="P32" s="271" t="s">
        <v>97</v>
      </c>
      <c r="Q32" s="271" t="s">
        <v>2</v>
      </c>
      <c r="R32" s="81" t="s">
        <v>79</v>
      </c>
      <c r="S32" s="87" t="s">
        <v>50</v>
      </c>
      <c r="T32" s="88"/>
      <c r="U32" s="88"/>
      <c r="V32" s="88"/>
      <c r="W32" s="4"/>
      <c r="X32" s="4"/>
    </row>
    <row r="33" spans="1:24" s="3" customFormat="1" ht="75" x14ac:dyDescent="0.25">
      <c r="A33" s="272"/>
      <c r="B33" s="272"/>
      <c r="C33" s="272"/>
      <c r="D33" s="272"/>
      <c r="E33" s="272"/>
      <c r="F33" s="272"/>
      <c r="G33" s="81">
        <f>G35+G37+G39</f>
        <v>6738.8</v>
      </c>
      <c r="H33" s="82" t="s">
        <v>60</v>
      </c>
      <c r="I33" s="83">
        <v>2131.3000000000002</v>
      </c>
      <c r="J33" s="83">
        <f>I33*1.053</f>
        <v>2244.2589000000003</v>
      </c>
      <c r="K33" s="83">
        <f>J33*1.053</f>
        <v>2363.2046217000002</v>
      </c>
      <c r="L33" s="272"/>
      <c r="M33" s="272"/>
      <c r="N33" s="272"/>
      <c r="O33" s="272"/>
      <c r="P33" s="272"/>
      <c r="Q33" s="272"/>
      <c r="R33" s="81">
        <f>R35+R37+R39</f>
        <v>6738.8</v>
      </c>
      <c r="S33" s="82" t="s">
        <v>60</v>
      </c>
      <c r="T33" s="83">
        <v>2131.3000000000002</v>
      </c>
      <c r="U33" s="83">
        <f>T33*1.053</f>
        <v>2244.2589000000003</v>
      </c>
      <c r="V33" s="83">
        <f>U33*1.053</f>
        <v>2363.2046217000002</v>
      </c>
      <c r="W33" s="63"/>
      <c r="X33" s="4"/>
    </row>
    <row r="34" spans="1:24" s="3" customFormat="1" x14ac:dyDescent="0.25">
      <c r="A34" s="272"/>
      <c r="B34" s="272"/>
      <c r="C34" s="272"/>
      <c r="D34" s="272"/>
      <c r="E34" s="272"/>
      <c r="F34" s="272"/>
      <c r="G34" s="81" t="s">
        <v>75</v>
      </c>
      <c r="H34" s="293" t="s">
        <v>51</v>
      </c>
      <c r="I34" s="294"/>
      <c r="J34" s="294"/>
      <c r="K34" s="295"/>
      <c r="L34" s="272"/>
      <c r="M34" s="272"/>
      <c r="N34" s="272"/>
      <c r="O34" s="272"/>
      <c r="P34" s="272"/>
      <c r="Q34" s="272"/>
      <c r="R34" s="81" t="s">
        <v>75</v>
      </c>
      <c r="S34" s="293" t="s">
        <v>51</v>
      </c>
      <c r="T34" s="294"/>
      <c r="U34" s="294"/>
      <c r="V34" s="295"/>
      <c r="W34" s="4"/>
      <c r="X34" s="4"/>
    </row>
    <row r="35" spans="1:24" s="3" customFormat="1" x14ac:dyDescent="0.25">
      <c r="A35" s="272"/>
      <c r="B35" s="272"/>
      <c r="C35" s="272"/>
      <c r="D35" s="272"/>
      <c r="E35" s="272"/>
      <c r="F35" s="272"/>
      <c r="G35" s="81">
        <v>2131.3000000000002</v>
      </c>
      <c r="H35" s="82" t="s">
        <v>5</v>
      </c>
      <c r="I35" s="77">
        <v>415</v>
      </c>
      <c r="J35" s="77">
        <v>420</v>
      </c>
      <c r="K35" s="77">
        <v>425</v>
      </c>
      <c r="L35" s="272"/>
      <c r="M35" s="272"/>
      <c r="N35" s="272"/>
      <c r="O35" s="272"/>
      <c r="P35" s="272"/>
      <c r="Q35" s="272"/>
      <c r="R35" s="81">
        <v>2131.3000000000002</v>
      </c>
      <c r="S35" s="82" t="s">
        <v>194</v>
      </c>
      <c r="T35" s="77">
        <v>415</v>
      </c>
      <c r="U35" s="77">
        <v>420</v>
      </c>
      <c r="V35" s="77">
        <v>425</v>
      </c>
      <c r="W35" s="4"/>
      <c r="X35" s="4"/>
    </row>
    <row r="36" spans="1:24" s="3" customFormat="1" x14ac:dyDescent="0.25">
      <c r="A36" s="272"/>
      <c r="B36" s="272"/>
      <c r="C36" s="272"/>
      <c r="D36" s="272"/>
      <c r="E36" s="272"/>
      <c r="F36" s="272"/>
      <c r="G36" s="81" t="s">
        <v>73</v>
      </c>
      <c r="H36" s="293" t="s">
        <v>54</v>
      </c>
      <c r="I36" s="294"/>
      <c r="J36" s="294"/>
      <c r="K36" s="295"/>
      <c r="L36" s="272"/>
      <c r="M36" s="272"/>
      <c r="N36" s="272"/>
      <c r="O36" s="272"/>
      <c r="P36" s="272"/>
      <c r="Q36" s="272"/>
      <c r="R36" s="81" t="s">
        <v>73</v>
      </c>
      <c r="S36" s="293" t="s">
        <v>54</v>
      </c>
      <c r="T36" s="294"/>
      <c r="U36" s="294"/>
      <c r="V36" s="295"/>
      <c r="W36" s="4"/>
      <c r="X36" s="4"/>
    </row>
    <row r="37" spans="1:24" s="3" customFormat="1" x14ac:dyDescent="0.25">
      <c r="A37" s="272"/>
      <c r="B37" s="272"/>
      <c r="C37" s="272"/>
      <c r="D37" s="272"/>
      <c r="E37" s="272"/>
      <c r="F37" s="272"/>
      <c r="G37" s="81">
        <v>2244.3000000000002</v>
      </c>
      <c r="H37" s="82" t="s">
        <v>6</v>
      </c>
      <c r="I37" s="83">
        <f>I33/I35*1000</f>
        <v>5135.6626506024104</v>
      </c>
      <c r="J37" s="83">
        <f>J33/J35*1000</f>
        <v>5343.4735714285725</v>
      </c>
      <c r="K37" s="83">
        <f>K33/K35*1000</f>
        <v>5560.4814628235299</v>
      </c>
      <c r="L37" s="272"/>
      <c r="M37" s="272"/>
      <c r="N37" s="272"/>
      <c r="O37" s="272"/>
      <c r="P37" s="272"/>
      <c r="Q37" s="272"/>
      <c r="R37" s="81">
        <v>2244.3000000000002</v>
      </c>
      <c r="S37" s="82" t="s">
        <v>6</v>
      </c>
      <c r="T37" s="83">
        <f>T33/T35*1000</f>
        <v>5135.6626506024104</v>
      </c>
      <c r="U37" s="83">
        <f>U33/U35*1000</f>
        <v>5343.4735714285725</v>
      </c>
      <c r="V37" s="83">
        <f>V33/V35*1000</f>
        <v>5560.4814628235299</v>
      </c>
      <c r="W37" s="4"/>
      <c r="X37" s="4"/>
    </row>
    <row r="38" spans="1:24" s="3" customFormat="1" x14ac:dyDescent="0.25">
      <c r="A38" s="272"/>
      <c r="B38" s="272"/>
      <c r="C38" s="272"/>
      <c r="D38" s="272"/>
      <c r="E38" s="272"/>
      <c r="F38" s="272"/>
      <c r="G38" s="86" t="s">
        <v>74</v>
      </c>
      <c r="H38" s="293" t="s">
        <v>53</v>
      </c>
      <c r="I38" s="294"/>
      <c r="J38" s="294"/>
      <c r="K38" s="295"/>
      <c r="L38" s="272"/>
      <c r="M38" s="272"/>
      <c r="N38" s="272"/>
      <c r="O38" s="272"/>
      <c r="P38" s="272"/>
      <c r="Q38" s="272"/>
      <c r="R38" s="86" t="s">
        <v>74</v>
      </c>
      <c r="S38" s="293" t="s">
        <v>53</v>
      </c>
      <c r="T38" s="294"/>
      <c r="U38" s="294"/>
      <c r="V38" s="295"/>
      <c r="W38" s="4"/>
      <c r="X38" s="4"/>
    </row>
    <row r="39" spans="1:24" s="3" customFormat="1" ht="56.25" x14ac:dyDescent="0.25">
      <c r="A39" s="272"/>
      <c r="B39" s="272"/>
      <c r="C39" s="273"/>
      <c r="D39" s="273"/>
      <c r="E39" s="273"/>
      <c r="F39" s="273"/>
      <c r="G39" s="86">
        <v>2363.1999999999998</v>
      </c>
      <c r="H39" s="82" t="s">
        <v>35</v>
      </c>
      <c r="I39" s="77">
        <v>100</v>
      </c>
      <c r="J39" s="77">
        <v>98</v>
      </c>
      <c r="K39" s="77">
        <v>96</v>
      </c>
      <c r="L39" s="272"/>
      <c r="M39" s="272"/>
      <c r="N39" s="273"/>
      <c r="O39" s="273"/>
      <c r="P39" s="273"/>
      <c r="Q39" s="273"/>
      <c r="R39" s="86">
        <v>2363.1999999999998</v>
      </c>
      <c r="S39" s="82" t="s">
        <v>35</v>
      </c>
      <c r="T39" s="77">
        <v>100</v>
      </c>
      <c r="U39" s="77">
        <v>98</v>
      </c>
      <c r="V39" s="77">
        <v>96</v>
      </c>
      <c r="W39" s="4"/>
      <c r="X39" s="4"/>
    </row>
    <row r="40" spans="1:24" s="3" customFormat="1" ht="21" customHeight="1" x14ac:dyDescent="0.25">
      <c r="A40" s="272"/>
      <c r="B40" s="89"/>
      <c r="C40" s="271" t="s">
        <v>111</v>
      </c>
      <c r="D40" s="271" t="s">
        <v>113</v>
      </c>
      <c r="E40" s="271" t="s">
        <v>1</v>
      </c>
      <c r="F40" s="271" t="s">
        <v>20</v>
      </c>
      <c r="G40" s="81" t="s">
        <v>81</v>
      </c>
      <c r="H40" s="293" t="s">
        <v>55</v>
      </c>
      <c r="I40" s="294"/>
      <c r="J40" s="294"/>
      <c r="K40" s="295"/>
      <c r="L40" s="272"/>
      <c r="M40" s="89"/>
      <c r="N40" s="271" t="s">
        <v>111</v>
      </c>
      <c r="O40" s="271" t="s">
        <v>113</v>
      </c>
      <c r="P40" s="271" t="s">
        <v>97</v>
      </c>
      <c r="Q40" s="271" t="s">
        <v>20</v>
      </c>
      <c r="R40" s="81" t="s">
        <v>81</v>
      </c>
      <c r="S40" s="293" t="s">
        <v>55</v>
      </c>
      <c r="T40" s="294"/>
      <c r="U40" s="294"/>
      <c r="V40" s="295"/>
      <c r="W40" s="4"/>
      <c r="X40" s="4"/>
    </row>
    <row r="41" spans="1:24" s="3" customFormat="1" ht="56.25" x14ac:dyDescent="0.25">
      <c r="A41" s="272"/>
      <c r="B41" s="89"/>
      <c r="C41" s="272"/>
      <c r="D41" s="272"/>
      <c r="E41" s="272"/>
      <c r="F41" s="272"/>
      <c r="G41" s="81">
        <f>G43+G45+G47</f>
        <v>4507.8999999999996</v>
      </c>
      <c r="H41" s="82" t="s">
        <v>58</v>
      </c>
      <c r="I41" s="83">
        <v>1421</v>
      </c>
      <c r="J41" s="83">
        <v>1496.3</v>
      </c>
      <c r="K41" s="83">
        <f>J41*1.063</f>
        <v>1590.5668999999998</v>
      </c>
      <c r="L41" s="272"/>
      <c r="M41" s="89"/>
      <c r="N41" s="272"/>
      <c r="O41" s="272"/>
      <c r="P41" s="272"/>
      <c r="Q41" s="272"/>
      <c r="R41" s="81">
        <f>R43+R45+R47</f>
        <v>4507.8999999999996</v>
      </c>
      <c r="S41" s="82" t="s">
        <v>187</v>
      </c>
      <c r="T41" s="83">
        <v>1421</v>
      </c>
      <c r="U41" s="83">
        <v>1496.3</v>
      </c>
      <c r="V41" s="83">
        <f>U41*1.063</f>
        <v>1590.5668999999998</v>
      </c>
      <c r="W41" s="63"/>
      <c r="X41" s="4"/>
    </row>
    <row r="42" spans="1:24" s="3" customFormat="1" x14ac:dyDescent="0.25">
      <c r="A42" s="272"/>
      <c r="B42" s="89"/>
      <c r="C42" s="272"/>
      <c r="D42" s="272"/>
      <c r="E42" s="272"/>
      <c r="F42" s="272"/>
      <c r="G42" s="81" t="s">
        <v>75</v>
      </c>
      <c r="H42" s="293" t="s">
        <v>56</v>
      </c>
      <c r="I42" s="294"/>
      <c r="J42" s="294"/>
      <c r="K42" s="295"/>
      <c r="L42" s="272"/>
      <c r="M42" s="89"/>
      <c r="N42" s="272"/>
      <c r="O42" s="272"/>
      <c r="P42" s="272"/>
      <c r="Q42" s="272"/>
      <c r="R42" s="81" t="s">
        <v>75</v>
      </c>
      <c r="S42" s="293" t="s">
        <v>56</v>
      </c>
      <c r="T42" s="294"/>
      <c r="U42" s="294"/>
      <c r="V42" s="295"/>
      <c r="W42" s="4"/>
      <c r="X42" s="4"/>
    </row>
    <row r="43" spans="1:24" s="3" customFormat="1" x14ac:dyDescent="0.25">
      <c r="A43" s="272"/>
      <c r="B43" s="89"/>
      <c r="C43" s="272"/>
      <c r="D43" s="272"/>
      <c r="E43" s="272"/>
      <c r="F43" s="272"/>
      <c r="G43" s="81">
        <v>1421</v>
      </c>
      <c r="H43" s="82" t="s">
        <v>5</v>
      </c>
      <c r="I43" s="77">
        <v>280</v>
      </c>
      <c r="J43" s="77">
        <v>290</v>
      </c>
      <c r="K43" s="77">
        <v>300</v>
      </c>
      <c r="L43" s="272"/>
      <c r="M43" s="89"/>
      <c r="N43" s="272"/>
      <c r="O43" s="272"/>
      <c r="P43" s="272"/>
      <c r="Q43" s="272"/>
      <c r="R43" s="81">
        <v>1421</v>
      </c>
      <c r="S43" s="82" t="s">
        <v>194</v>
      </c>
      <c r="T43" s="77">
        <v>280</v>
      </c>
      <c r="U43" s="77">
        <v>290</v>
      </c>
      <c r="V43" s="77">
        <v>300</v>
      </c>
      <c r="W43" s="4"/>
      <c r="X43" s="4"/>
    </row>
    <row r="44" spans="1:24" s="3" customFormat="1" x14ac:dyDescent="0.25">
      <c r="A44" s="272"/>
      <c r="B44" s="89"/>
      <c r="C44" s="272"/>
      <c r="D44" s="272"/>
      <c r="E44" s="272"/>
      <c r="F44" s="272"/>
      <c r="G44" s="81" t="s">
        <v>73</v>
      </c>
      <c r="H44" s="293" t="s">
        <v>54</v>
      </c>
      <c r="I44" s="294"/>
      <c r="J44" s="294"/>
      <c r="K44" s="295"/>
      <c r="L44" s="272"/>
      <c r="M44" s="89"/>
      <c r="N44" s="272"/>
      <c r="O44" s="272"/>
      <c r="P44" s="272"/>
      <c r="Q44" s="272"/>
      <c r="R44" s="81" t="s">
        <v>73</v>
      </c>
      <c r="S44" s="293" t="s">
        <v>54</v>
      </c>
      <c r="T44" s="294"/>
      <c r="U44" s="294"/>
      <c r="V44" s="295"/>
      <c r="W44" s="4"/>
      <c r="X44" s="4"/>
    </row>
    <row r="45" spans="1:24" s="3" customFormat="1" x14ac:dyDescent="0.25">
      <c r="A45" s="272"/>
      <c r="B45" s="89"/>
      <c r="C45" s="272"/>
      <c r="D45" s="272"/>
      <c r="E45" s="272"/>
      <c r="F45" s="272"/>
      <c r="G45" s="81">
        <v>1496.3</v>
      </c>
      <c r="H45" s="82" t="s">
        <v>6</v>
      </c>
      <c r="I45" s="83">
        <f>I41/I43*1000</f>
        <v>5075</v>
      </c>
      <c r="J45" s="83">
        <f>J41/J43*1000</f>
        <v>5159.6551724137935</v>
      </c>
      <c r="K45" s="83">
        <f>K41/K43*1000</f>
        <v>5301.889666666666</v>
      </c>
      <c r="L45" s="272"/>
      <c r="M45" s="89"/>
      <c r="N45" s="272"/>
      <c r="O45" s="272"/>
      <c r="P45" s="272"/>
      <c r="Q45" s="272"/>
      <c r="R45" s="81">
        <v>1496.3</v>
      </c>
      <c r="S45" s="82" t="s">
        <v>6</v>
      </c>
      <c r="T45" s="83">
        <f>T41/T43*1000</f>
        <v>5075</v>
      </c>
      <c r="U45" s="83">
        <f>U41/U43*1000</f>
        <v>5159.6551724137935</v>
      </c>
      <c r="V45" s="83">
        <f>V41/V43*1000</f>
        <v>5301.889666666666</v>
      </c>
      <c r="W45" s="4"/>
      <c r="X45" s="4"/>
    </row>
    <row r="46" spans="1:24" s="3" customFormat="1" x14ac:dyDescent="0.25">
      <c r="A46" s="272"/>
      <c r="B46" s="89"/>
      <c r="C46" s="272"/>
      <c r="D46" s="272"/>
      <c r="E46" s="272"/>
      <c r="F46" s="272"/>
      <c r="G46" s="86" t="s">
        <v>74</v>
      </c>
      <c r="H46" s="293" t="s">
        <v>53</v>
      </c>
      <c r="I46" s="294"/>
      <c r="J46" s="294"/>
      <c r="K46" s="295"/>
      <c r="L46" s="272"/>
      <c r="M46" s="89"/>
      <c r="N46" s="272"/>
      <c r="O46" s="272"/>
      <c r="P46" s="272"/>
      <c r="Q46" s="272"/>
      <c r="R46" s="86" t="s">
        <v>74</v>
      </c>
      <c r="S46" s="293" t="s">
        <v>53</v>
      </c>
      <c r="T46" s="294"/>
      <c r="U46" s="294"/>
      <c r="V46" s="295"/>
      <c r="W46" s="4"/>
      <c r="X46" s="4"/>
    </row>
    <row r="47" spans="1:24" s="3" customFormat="1" ht="56.25" x14ac:dyDescent="0.25">
      <c r="A47" s="272"/>
      <c r="B47" s="89"/>
      <c r="C47" s="273"/>
      <c r="D47" s="273"/>
      <c r="E47" s="273"/>
      <c r="F47" s="273"/>
      <c r="G47" s="86">
        <v>1590.6</v>
      </c>
      <c r="H47" s="82" t="s">
        <v>35</v>
      </c>
      <c r="I47" s="77">
        <v>100</v>
      </c>
      <c r="J47" s="77">
        <v>96</v>
      </c>
      <c r="K47" s="77">
        <v>93</v>
      </c>
      <c r="L47" s="272"/>
      <c r="M47" s="89"/>
      <c r="N47" s="273"/>
      <c r="O47" s="273"/>
      <c r="P47" s="273"/>
      <c r="Q47" s="273"/>
      <c r="R47" s="86">
        <v>1590.6</v>
      </c>
      <c r="S47" s="82" t="s">
        <v>35</v>
      </c>
      <c r="T47" s="77">
        <v>100</v>
      </c>
      <c r="U47" s="77">
        <v>98</v>
      </c>
      <c r="V47" s="77">
        <v>96</v>
      </c>
      <c r="W47" s="4"/>
      <c r="X47" s="4"/>
    </row>
    <row r="48" spans="1:24" s="3" customFormat="1" ht="21" customHeight="1" x14ac:dyDescent="0.25">
      <c r="A48" s="272"/>
      <c r="B48" s="89"/>
      <c r="C48" s="271" t="s">
        <v>154</v>
      </c>
      <c r="D48" s="271" t="s">
        <v>113</v>
      </c>
      <c r="E48" s="271" t="s">
        <v>1</v>
      </c>
      <c r="F48" s="271" t="s">
        <v>2</v>
      </c>
      <c r="G48" s="191" t="s">
        <v>81</v>
      </c>
      <c r="H48" s="293" t="s">
        <v>50</v>
      </c>
      <c r="I48" s="294"/>
      <c r="J48" s="294"/>
      <c r="K48" s="295"/>
      <c r="L48" s="272"/>
      <c r="M48" s="89"/>
      <c r="N48" s="271" t="s">
        <v>154</v>
      </c>
      <c r="O48" s="271" t="s">
        <v>216</v>
      </c>
      <c r="P48" s="271" t="s">
        <v>97</v>
      </c>
      <c r="Q48" s="271" t="s">
        <v>2</v>
      </c>
      <c r="R48" s="81" t="s">
        <v>81</v>
      </c>
      <c r="S48" s="293" t="s">
        <v>50</v>
      </c>
      <c r="T48" s="294"/>
      <c r="U48" s="294"/>
      <c r="V48" s="295"/>
      <c r="W48" s="4"/>
      <c r="X48" s="4"/>
    </row>
    <row r="49" spans="1:24" s="3" customFormat="1" ht="56.25" x14ac:dyDescent="0.25">
      <c r="A49" s="272"/>
      <c r="B49" s="89"/>
      <c r="C49" s="272"/>
      <c r="D49" s="272"/>
      <c r="E49" s="272"/>
      <c r="F49" s="272"/>
      <c r="G49" s="191">
        <f>G51+G53+G55</f>
        <v>4315.2</v>
      </c>
      <c r="H49" s="82" t="s">
        <v>59</v>
      </c>
      <c r="I49" s="83">
        <v>1364.8</v>
      </c>
      <c r="J49" s="83">
        <f>I49*1.053</f>
        <v>1437.1343999999999</v>
      </c>
      <c r="K49" s="83">
        <f>J49*1.053</f>
        <v>1513.3025231999998</v>
      </c>
      <c r="L49" s="272"/>
      <c r="M49" s="89"/>
      <c r="N49" s="272"/>
      <c r="O49" s="272"/>
      <c r="P49" s="272"/>
      <c r="Q49" s="272"/>
      <c r="R49" s="269">
        <v>4315.2</v>
      </c>
      <c r="S49" s="82" t="s">
        <v>59</v>
      </c>
      <c r="T49" s="83">
        <v>1364.8</v>
      </c>
      <c r="U49" s="83">
        <f>T49*1.053</f>
        <v>1437.1343999999999</v>
      </c>
      <c r="V49" s="83">
        <v>1513.3</v>
      </c>
      <c r="W49" s="63"/>
      <c r="X49" s="63"/>
    </row>
    <row r="50" spans="1:24" s="3" customFormat="1" x14ac:dyDescent="0.25">
      <c r="A50" s="272"/>
      <c r="B50" s="89"/>
      <c r="C50" s="272"/>
      <c r="D50" s="272"/>
      <c r="E50" s="272"/>
      <c r="F50" s="272"/>
      <c r="G50" s="191" t="s">
        <v>75</v>
      </c>
      <c r="H50" s="293" t="s">
        <v>51</v>
      </c>
      <c r="I50" s="294"/>
      <c r="J50" s="294"/>
      <c r="K50" s="295"/>
      <c r="L50" s="272"/>
      <c r="M50" s="89"/>
      <c r="N50" s="272"/>
      <c r="O50" s="272"/>
      <c r="P50" s="272"/>
      <c r="Q50" s="272"/>
      <c r="R50" s="81" t="s">
        <v>75</v>
      </c>
      <c r="S50" s="293" t="s">
        <v>51</v>
      </c>
      <c r="T50" s="294"/>
      <c r="U50" s="294"/>
      <c r="V50" s="295"/>
      <c r="W50" s="4"/>
      <c r="X50" s="4"/>
    </row>
    <row r="51" spans="1:24" s="3" customFormat="1" x14ac:dyDescent="0.25">
      <c r="A51" s="272"/>
      <c r="B51" s="89"/>
      <c r="C51" s="272"/>
      <c r="D51" s="272"/>
      <c r="E51" s="272"/>
      <c r="F51" s="272"/>
      <c r="G51" s="191">
        <v>1364.8</v>
      </c>
      <c r="H51" s="82" t="s">
        <v>5</v>
      </c>
      <c r="I51" s="190">
        <v>10000</v>
      </c>
      <c r="J51" s="190">
        <v>10000</v>
      </c>
      <c r="K51" s="190">
        <v>10000</v>
      </c>
      <c r="L51" s="272"/>
      <c r="M51" s="89"/>
      <c r="N51" s="272"/>
      <c r="O51" s="272"/>
      <c r="P51" s="272"/>
      <c r="Q51" s="272"/>
      <c r="R51" s="81">
        <v>1364.8</v>
      </c>
      <c r="S51" s="82" t="s">
        <v>194</v>
      </c>
      <c r="T51" s="77">
        <v>10000</v>
      </c>
      <c r="U51" s="77">
        <v>10000</v>
      </c>
      <c r="V51" s="268">
        <v>10000</v>
      </c>
      <c r="W51" s="4"/>
      <c r="X51" s="4"/>
    </row>
    <row r="52" spans="1:24" s="3" customFormat="1" x14ac:dyDescent="0.25">
      <c r="A52" s="272"/>
      <c r="B52" s="89"/>
      <c r="C52" s="272"/>
      <c r="D52" s="272"/>
      <c r="E52" s="272"/>
      <c r="F52" s="272"/>
      <c r="G52" s="191" t="s">
        <v>73</v>
      </c>
      <c r="H52" s="293" t="s">
        <v>54</v>
      </c>
      <c r="I52" s="294"/>
      <c r="J52" s="294"/>
      <c r="K52" s="295"/>
      <c r="L52" s="272"/>
      <c r="M52" s="89"/>
      <c r="N52" s="272"/>
      <c r="O52" s="272"/>
      <c r="P52" s="272"/>
      <c r="Q52" s="272"/>
      <c r="R52" s="81" t="s">
        <v>73</v>
      </c>
      <c r="S52" s="293" t="s">
        <v>54</v>
      </c>
      <c r="T52" s="294"/>
      <c r="U52" s="294"/>
      <c r="V52" s="295"/>
      <c r="W52" s="4"/>
      <c r="X52" s="4"/>
    </row>
    <row r="53" spans="1:24" s="3" customFormat="1" x14ac:dyDescent="0.25">
      <c r="A53" s="272"/>
      <c r="B53" s="89"/>
      <c r="C53" s="272"/>
      <c r="D53" s="272"/>
      <c r="E53" s="272"/>
      <c r="F53" s="272"/>
      <c r="G53" s="191">
        <v>1437.1</v>
      </c>
      <c r="H53" s="82" t="s">
        <v>6</v>
      </c>
      <c r="I53" s="83">
        <f>I49/I51*1000</f>
        <v>136.47999999999999</v>
      </c>
      <c r="J53" s="83">
        <f>J49/J51*1000</f>
        <v>143.71343999999999</v>
      </c>
      <c r="K53" s="83">
        <f>K49/K51*1000</f>
        <v>151.33025231999997</v>
      </c>
      <c r="L53" s="272"/>
      <c r="M53" s="89"/>
      <c r="N53" s="272"/>
      <c r="O53" s="272"/>
      <c r="P53" s="272"/>
      <c r="Q53" s="272"/>
      <c r="R53" s="81">
        <v>1437.1</v>
      </c>
      <c r="S53" s="82" t="s">
        <v>6</v>
      </c>
      <c r="T53" s="83">
        <f>T49/T51*1000</f>
        <v>136.47999999999999</v>
      </c>
      <c r="U53" s="83">
        <f>U49/U51*1000</f>
        <v>143.71343999999999</v>
      </c>
      <c r="V53" s="83">
        <v>151.30000000000001</v>
      </c>
      <c r="W53" s="4"/>
      <c r="X53" s="4"/>
    </row>
    <row r="54" spans="1:24" s="3" customFormat="1" x14ac:dyDescent="0.25">
      <c r="A54" s="272"/>
      <c r="B54" s="89"/>
      <c r="C54" s="272"/>
      <c r="D54" s="272"/>
      <c r="E54" s="272"/>
      <c r="F54" s="272"/>
      <c r="G54" s="86" t="s">
        <v>74</v>
      </c>
      <c r="H54" s="293" t="s">
        <v>57</v>
      </c>
      <c r="I54" s="294"/>
      <c r="J54" s="294"/>
      <c r="K54" s="295"/>
      <c r="L54" s="272"/>
      <c r="M54" s="89"/>
      <c r="N54" s="272"/>
      <c r="O54" s="272"/>
      <c r="P54" s="272"/>
      <c r="Q54" s="272"/>
      <c r="R54" s="270" t="s">
        <v>74</v>
      </c>
      <c r="S54" s="293" t="s">
        <v>57</v>
      </c>
      <c r="T54" s="294"/>
      <c r="U54" s="294"/>
      <c r="V54" s="295"/>
      <c r="W54" s="4"/>
      <c r="X54" s="4"/>
    </row>
    <row r="55" spans="1:24" s="3" customFormat="1" ht="37.5" x14ac:dyDescent="0.25">
      <c r="A55" s="272"/>
      <c r="B55" s="89"/>
      <c r="C55" s="273"/>
      <c r="D55" s="273"/>
      <c r="E55" s="273"/>
      <c r="F55" s="273"/>
      <c r="G55" s="86">
        <v>1513.3</v>
      </c>
      <c r="H55" s="82" t="s">
        <v>25</v>
      </c>
      <c r="I55" s="190">
        <v>100</v>
      </c>
      <c r="J55" s="190">
        <v>99</v>
      </c>
      <c r="K55" s="190">
        <v>98</v>
      </c>
      <c r="L55" s="272"/>
      <c r="M55" s="89"/>
      <c r="N55" s="273"/>
      <c r="O55" s="273"/>
      <c r="P55" s="273"/>
      <c r="Q55" s="273"/>
      <c r="R55" s="86">
        <v>1513.3</v>
      </c>
      <c r="S55" s="82" t="s">
        <v>25</v>
      </c>
      <c r="T55" s="77">
        <v>100</v>
      </c>
      <c r="U55" s="77">
        <v>99</v>
      </c>
      <c r="V55" s="268">
        <v>98</v>
      </c>
      <c r="W55" s="4"/>
      <c r="X55" s="4"/>
    </row>
    <row r="56" spans="1:24" s="11" customFormat="1" ht="21" customHeight="1" x14ac:dyDescent="0.25">
      <c r="A56" s="272"/>
      <c r="B56" s="89"/>
      <c r="C56" s="271" t="s">
        <v>112</v>
      </c>
      <c r="D56" s="271" t="s">
        <v>113</v>
      </c>
      <c r="E56" s="271" t="s">
        <v>1</v>
      </c>
      <c r="F56" s="271" t="s">
        <v>2</v>
      </c>
      <c r="G56" s="81" t="s">
        <v>81</v>
      </c>
      <c r="H56" s="293" t="s">
        <v>55</v>
      </c>
      <c r="I56" s="294"/>
      <c r="J56" s="294"/>
      <c r="K56" s="295"/>
      <c r="L56" s="272"/>
      <c r="M56" s="89"/>
      <c r="N56" s="271" t="s">
        <v>112</v>
      </c>
      <c r="O56" s="271" t="s">
        <v>113</v>
      </c>
      <c r="P56" s="271" t="s">
        <v>97</v>
      </c>
      <c r="Q56" s="271" t="s">
        <v>2</v>
      </c>
      <c r="R56" s="81" t="s">
        <v>81</v>
      </c>
      <c r="S56" s="293" t="s">
        <v>55</v>
      </c>
      <c r="T56" s="294"/>
      <c r="U56" s="294"/>
      <c r="V56" s="295"/>
      <c r="W56" s="4"/>
      <c r="X56" s="10"/>
    </row>
    <row r="57" spans="1:24" s="11" customFormat="1" ht="37.5" x14ac:dyDescent="0.25">
      <c r="A57" s="272"/>
      <c r="B57" s="89"/>
      <c r="C57" s="272"/>
      <c r="D57" s="272"/>
      <c r="E57" s="272"/>
      <c r="F57" s="272"/>
      <c r="G57" s="81">
        <f>G59+G61+G63</f>
        <v>2030.8</v>
      </c>
      <c r="H57" s="82" t="s">
        <v>61</v>
      </c>
      <c r="I57" s="83">
        <v>642.29999999999995</v>
      </c>
      <c r="J57" s="83">
        <f>I57*1.053</f>
        <v>676.3418999999999</v>
      </c>
      <c r="K57" s="83">
        <f>J57*1.053</f>
        <v>712.18802069999981</v>
      </c>
      <c r="L57" s="272"/>
      <c r="M57" s="89"/>
      <c r="N57" s="272"/>
      <c r="O57" s="272"/>
      <c r="P57" s="272"/>
      <c r="Q57" s="272"/>
      <c r="R57" s="81">
        <f>R59+R61+R63</f>
        <v>2030.8</v>
      </c>
      <c r="S57" s="82" t="s">
        <v>61</v>
      </c>
      <c r="T57" s="83">
        <v>642.29999999999995</v>
      </c>
      <c r="U57" s="83">
        <f>T57*1.053</f>
        <v>676.3418999999999</v>
      </c>
      <c r="V57" s="83">
        <f>U57*1.053</f>
        <v>712.18802069999981</v>
      </c>
      <c r="W57" s="63"/>
      <c r="X57" s="10"/>
    </row>
    <row r="58" spans="1:24" s="11" customFormat="1" x14ac:dyDescent="0.25">
      <c r="A58" s="272"/>
      <c r="B58" s="89"/>
      <c r="C58" s="272"/>
      <c r="D58" s="272"/>
      <c r="E58" s="272"/>
      <c r="F58" s="272"/>
      <c r="G58" s="81" t="s">
        <v>75</v>
      </c>
      <c r="H58" s="293" t="s">
        <v>51</v>
      </c>
      <c r="I58" s="294"/>
      <c r="J58" s="294"/>
      <c r="K58" s="295"/>
      <c r="L58" s="272"/>
      <c r="M58" s="89"/>
      <c r="N58" s="272"/>
      <c r="O58" s="272"/>
      <c r="P58" s="272"/>
      <c r="Q58" s="272"/>
      <c r="R58" s="81" t="s">
        <v>75</v>
      </c>
      <c r="S58" s="293" t="s">
        <v>51</v>
      </c>
      <c r="T58" s="294"/>
      <c r="U58" s="294"/>
      <c r="V58" s="295"/>
      <c r="W58" s="4"/>
      <c r="X58" s="10"/>
    </row>
    <row r="59" spans="1:24" s="11" customFormat="1" x14ac:dyDescent="0.25">
      <c r="A59" s="272"/>
      <c r="B59" s="89"/>
      <c r="C59" s="272"/>
      <c r="D59" s="272"/>
      <c r="E59" s="272"/>
      <c r="F59" s="272"/>
      <c r="G59" s="81">
        <v>642.29999999999995</v>
      </c>
      <c r="H59" s="82" t="s">
        <v>5</v>
      </c>
      <c r="I59" s="77">
        <v>1625</v>
      </c>
      <c r="J59" s="77">
        <v>1700</v>
      </c>
      <c r="K59" s="77">
        <v>1800</v>
      </c>
      <c r="L59" s="272"/>
      <c r="M59" s="89"/>
      <c r="N59" s="272"/>
      <c r="O59" s="272"/>
      <c r="P59" s="272"/>
      <c r="Q59" s="272"/>
      <c r="R59" s="81">
        <v>642.29999999999995</v>
      </c>
      <c r="S59" s="82" t="s">
        <v>194</v>
      </c>
      <c r="T59" s="77">
        <v>1625</v>
      </c>
      <c r="U59" s="77">
        <v>1700</v>
      </c>
      <c r="V59" s="77">
        <v>1800</v>
      </c>
      <c r="W59" s="4"/>
      <c r="X59" s="10"/>
    </row>
    <row r="60" spans="1:24" s="11" customFormat="1" x14ac:dyDescent="0.25">
      <c r="A60" s="272"/>
      <c r="B60" s="89"/>
      <c r="C60" s="272"/>
      <c r="D60" s="272"/>
      <c r="E60" s="272"/>
      <c r="F60" s="272"/>
      <c r="G60" s="81" t="s">
        <v>73</v>
      </c>
      <c r="H60" s="293" t="s">
        <v>54</v>
      </c>
      <c r="I60" s="294"/>
      <c r="J60" s="294"/>
      <c r="K60" s="295"/>
      <c r="L60" s="272"/>
      <c r="M60" s="89"/>
      <c r="N60" s="272"/>
      <c r="O60" s="272"/>
      <c r="P60" s="272"/>
      <c r="Q60" s="272"/>
      <c r="R60" s="81" t="s">
        <v>73</v>
      </c>
      <c r="S60" s="293" t="s">
        <v>54</v>
      </c>
      <c r="T60" s="294"/>
      <c r="U60" s="294"/>
      <c r="V60" s="295"/>
      <c r="W60" s="4"/>
      <c r="X60" s="10"/>
    </row>
    <row r="61" spans="1:24" s="11" customFormat="1" x14ac:dyDescent="0.25">
      <c r="A61" s="272"/>
      <c r="B61" s="89"/>
      <c r="C61" s="272"/>
      <c r="D61" s="272"/>
      <c r="E61" s="272"/>
      <c r="F61" s="272"/>
      <c r="G61" s="81">
        <v>676.3</v>
      </c>
      <c r="H61" s="82" t="s">
        <v>6</v>
      </c>
      <c r="I61" s="83">
        <f>I57/I59*1000</f>
        <v>395.26153846153846</v>
      </c>
      <c r="J61" s="83">
        <f>J57/J59*1000</f>
        <v>397.84817647058816</v>
      </c>
      <c r="K61" s="83">
        <f>K57/K59*1000</f>
        <v>395.66001149999988</v>
      </c>
      <c r="L61" s="272"/>
      <c r="M61" s="89"/>
      <c r="N61" s="272"/>
      <c r="O61" s="272"/>
      <c r="P61" s="272"/>
      <c r="Q61" s="272"/>
      <c r="R61" s="81">
        <v>676.3</v>
      </c>
      <c r="S61" s="82" t="s">
        <v>6</v>
      </c>
      <c r="T61" s="83">
        <f>T57/T59*1000</f>
        <v>395.26153846153846</v>
      </c>
      <c r="U61" s="83">
        <f>U57/U59*1000</f>
        <v>397.84817647058816</v>
      </c>
      <c r="V61" s="83">
        <f>V57/V59*1000</f>
        <v>395.66001149999988</v>
      </c>
      <c r="W61" s="4"/>
      <c r="X61" s="10"/>
    </row>
    <row r="62" spans="1:24" s="11" customFormat="1" x14ac:dyDescent="0.25">
      <c r="A62" s="272"/>
      <c r="B62" s="89"/>
      <c r="C62" s="272"/>
      <c r="D62" s="272"/>
      <c r="E62" s="272"/>
      <c r="F62" s="272"/>
      <c r="G62" s="86" t="s">
        <v>74</v>
      </c>
      <c r="H62" s="293" t="s">
        <v>57</v>
      </c>
      <c r="I62" s="294"/>
      <c r="J62" s="294"/>
      <c r="K62" s="295"/>
      <c r="L62" s="272"/>
      <c r="M62" s="89"/>
      <c r="N62" s="272"/>
      <c r="O62" s="272"/>
      <c r="P62" s="272"/>
      <c r="Q62" s="272"/>
      <c r="R62" s="86" t="s">
        <v>74</v>
      </c>
      <c r="S62" s="293" t="s">
        <v>57</v>
      </c>
      <c r="T62" s="294"/>
      <c r="U62" s="294"/>
      <c r="V62" s="295"/>
      <c r="W62" s="4"/>
      <c r="X62" s="10"/>
    </row>
    <row r="63" spans="1:24" s="11" customFormat="1" ht="37.5" x14ac:dyDescent="0.25">
      <c r="A63" s="272"/>
      <c r="B63" s="89"/>
      <c r="C63" s="273"/>
      <c r="D63" s="273"/>
      <c r="E63" s="273"/>
      <c r="F63" s="273"/>
      <c r="G63" s="86">
        <v>712.2</v>
      </c>
      <c r="H63" s="82" t="s">
        <v>41</v>
      </c>
      <c r="I63" s="77">
        <v>100</v>
      </c>
      <c r="J63" s="77">
        <v>102</v>
      </c>
      <c r="K63" s="77">
        <v>102</v>
      </c>
      <c r="L63" s="272"/>
      <c r="M63" s="89"/>
      <c r="N63" s="273"/>
      <c r="O63" s="273"/>
      <c r="P63" s="273"/>
      <c r="Q63" s="273"/>
      <c r="R63" s="86">
        <v>712.2</v>
      </c>
      <c r="S63" s="82" t="s">
        <v>41</v>
      </c>
      <c r="T63" s="77">
        <v>100</v>
      </c>
      <c r="U63" s="77">
        <v>104.6</v>
      </c>
      <c r="V63" s="77">
        <v>105.9</v>
      </c>
      <c r="W63" s="4"/>
      <c r="X63" s="10"/>
    </row>
    <row r="64" spans="1:24" s="25" customFormat="1" ht="21" customHeight="1" x14ac:dyDescent="0.35">
      <c r="A64" s="272"/>
      <c r="B64" s="89"/>
      <c r="C64" s="275" t="s">
        <v>208</v>
      </c>
      <c r="D64" s="275" t="s">
        <v>113</v>
      </c>
      <c r="E64" s="275" t="s">
        <v>97</v>
      </c>
      <c r="F64" s="275" t="s">
        <v>2</v>
      </c>
      <c r="G64" s="81" t="s">
        <v>98</v>
      </c>
      <c r="H64" s="293" t="s">
        <v>50</v>
      </c>
      <c r="I64" s="294"/>
      <c r="J64" s="295"/>
      <c r="K64" s="90"/>
      <c r="L64" s="272"/>
      <c r="M64" s="89"/>
      <c r="N64" s="275" t="s">
        <v>208</v>
      </c>
      <c r="O64" s="275" t="s">
        <v>113</v>
      </c>
      <c r="P64" s="275" t="s">
        <v>97</v>
      </c>
      <c r="Q64" s="275" t="s">
        <v>2</v>
      </c>
      <c r="R64" s="81" t="s">
        <v>98</v>
      </c>
      <c r="S64" s="293" t="s">
        <v>50</v>
      </c>
      <c r="T64" s="294"/>
      <c r="U64" s="295"/>
      <c r="V64" s="90"/>
      <c r="W64" s="27"/>
      <c r="X64" s="24"/>
    </row>
    <row r="65" spans="1:24" s="25" customFormat="1" x14ac:dyDescent="0.35">
      <c r="A65" s="272"/>
      <c r="B65" s="89"/>
      <c r="C65" s="275"/>
      <c r="D65" s="275"/>
      <c r="E65" s="275"/>
      <c r="F65" s="275"/>
      <c r="G65" s="81">
        <f>G67+G69+G71</f>
        <v>226.10000000000002</v>
      </c>
      <c r="H65" s="91" t="s">
        <v>99</v>
      </c>
      <c r="I65" s="92">
        <v>71.5</v>
      </c>
      <c r="J65" s="92">
        <f>I65*1.053</f>
        <v>75.28949999999999</v>
      </c>
      <c r="K65" s="92">
        <f>J65*1.053</f>
        <v>79.279843499999984</v>
      </c>
      <c r="L65" s="272"/>
      <c r="M65" s="89"/>
      <c r="N65" s="275"/>
      <c r="O65" s="275"/>
      <c r="P65" s="275"/>
      <c r="Q65" s="275"/>
      <c r="R65" s="81">
        <f>R67+R69+R71</f>
        <v>226.10000000000002</v>
      </c>
      <c r="S65" s="91" t="s">
        <v>99</v>
      </c>
      <c r="T65" s="92">
        <v>71.5</v>
      </c>
      <c r="U65" s="92">
        <f>T65*1.053</f>
        <v>75.28949999999999</v>
      </c>
      <c r="V65" s="92">
        <f>U65*1.053</f>
        <v>79.279843499999984</v>
      </c>
      <c r="W65" s="70"/>
      <c r="X65" s="24"/>
    </row>
    <row r="66" spans="1:24" s="25" customFormat="1" x14ac:dyDescent="0.35">
      <c r="A66" s="272"/>
      <c r="B66" s="89"/>
      <c r="C66" s="275"/>
      <c r="D66" s="275"/>
      <c r="E66" s="275"/>
      <c r="F66" s="275"/>
      <c r="G66" s="81" t="s">
        <v>75</v>
      </c>
      <c r="H66" s="274" t="s">
        <v>51</v>
      </c>
      <c r="I66" s="274"/>
      <c r="J66" s="274"/>
      <c r="K66" s="274"/>
      <c r="L66" s="272"/>
      <c r="M66" s="89"/>
      <c r="N66" s="275"/>
      <c r="O66" s="275"/>
      <c r="P66" s="275"/>
      <c r="Q66" s="275"/>
      <c r="R66" s="81" t="s">
        <v>75</v>
      </c>
      <c r="S66" s="274" t="s">
        <v>51</v>
      </c>
      <c r="T66" s="274"/>
      <c r="U66" s="274"/>
      <c r="V66" s="274"/>
      <c r="W66" s="27"/>
      <c r="X66" s="24"/>
    </row>
    <row r="67" spans="1:24" s="25" customFormat="1" x14ac:dyDescent="0.35">
      <c r="A67" s="272"/>
      <c r="B67" s="89"/>
      <c r="C67" s="275"/>
      <c r="D67" s="275"/>
      <c r="E67" s="275"/>
      <c r="F67" s="275"/>
      <c r="G67" s="81">
        <v>71.5</v>
      </c>
      <c r="H67" s="91" t="s">
        <v>100</v>
      </c>
      <c r="I67" s="93">
        <v>4</v>
      </c>
      <c r="J67" s="93">
        <v>4</v>
      </c>
      <c r="K67" s="93">
        <v>4</v>
      </c>
      <c r="L67" s="272"/>
      <c r="M67" s="89"/>
      <c r="N67" s="275"/>
      <c r="O67" s="275"/>
      <c r="P67" s="275"/>
      <c r="Q67" s="275"/>
      <c r="R67" s="81">
        <v>71.5</v>
      </c>
      <c r="S67" s="91" t="s">
        <v>100</v>
      </c>
      <c r="T67" s="93">
        <v>4</v>
      </c>
      <c r="U67" s="93">
        <v>4</v>
      </c>
      <c r="V67" s="93">
        <v>4</v>
      </c>
      <c r="W67" s="27"/>
      <c r="X67" s="24"/>
    </row>
    <row r="68" spans="1:24" s="25" customFormat="1" x14ac:dyDescent="0.35">
      <c r="A68" s="272"/>
      <c r="B68" s="89"/>
      <c r="C68" s="275"/>
      <c r="D68" s="275"/>
      <c r="E68" s="275"/>
      <c r="F68" s="275"/>
      <c r="G68" s="81" t="s">
        <v>73</v>
      </c>
      <c r="H68" s="91" t="s">
        <v>101</v>
      </c>
      <c r="I68" s="93">
        <v>108</v>
      </c>
      <c r="J68" s="93">
        <v>100</v>
      </c>
      <c r="K68" s="93">
        <v>100</v>
      </c>
      <c r="L68" s="272"/>
      <c r="M68" s="89"/>
      <c r="N68" s="275"/>
      <c r="O68" s="275"/>
      <c r="P68" s="275"/>
      <c r="Q68" s="275"/>
      <c r="R68" s="81" t="s">
        <v>73</v>
      </c>
      <c r="S68" s="91" t="s">
        <v>200</v>
      </c>
      <c r="T68" s="93">
        <v>108</v>
      </c>
      <c r="U68" s="93">
        <v>100</v>
      </c>
      <c r="V68" s="93">
        <v>100</v>
      </c>
      <c r="W68" s="27"/>
      <c r="X68" s="24"/>
    </row>
    <row r="69" spans="1:24" s="25" customFormat="1" x14ac:dyDescent="0.35">
      <c r="A69" s="272"/>
      <c r="B69" s="89"/>
      <c r="C69" s="275"/>
      <c r="D69" s="275"/>
      <c r="E69" s="275"/>
      <c r="F69" s="275"/>
      <c r="G69" s="81">
        <v>75.3</v>
      </c>
      <c r="H69" s="274" t="s">
        <v>52</v>
      </c>
      <c r="I69" s="274"/>
      <c r="J69" s="274"/>
      <c r="K69" s="274"/>
      <c r="L69" s="272"/>
      <c r="M69" s="89"/>
      <c r="N69" s="275"/>
      <c r="O69" s="275"/>
      <c r="P69" s="275"/>
      <c r="Q69" s="275"/>
      <c r="R69" s="81">
        <v>75.3</v>
      </c>
      <c r="S69" s="274" t="s">
        <v>52</v>
      </c>
      <c r="T69" s="274"/>
      <c r="U69" s="274"/>
      <c r="V69" s="274"/>
      <c r="W69" s="27"/>
      <c r="X69" s="24"/>
    </row>
    <row r="70" spans="1:24" s="25" customFormat="1" ht="37.5" x14ac:dyDescent="0.35">
      <c r="A70" s="272"/>
      <c r="B70" s="89"/>
      <c r="C70" s="275"/>
      <c r="D70" s="275"/>
      <c r="E70" s="275"/>
      <c r="F70" s="275"/>
      <c r="G70" s="81" t="s">
        <v>74</v>
      </c>
      <c r="H70" s="91" t="s">
        <v>102</v>
      </c>
      <c r="I70" s="92">
        <f>I65/I67*1000</f>
        <v>17875</v>
      </c>
      <c r="J70" s="92">
        <f>J65/J67*1000</f>
        <v>18822.374999999996</v>
      </c>
      <c r="K70" s="92">
        <f>K65/K67*1000</f>
        <v>19819.960874999997</v>
      </c>
      <c r="L70" s="272"/>
      <c r="M70" s="89"/>
      <c r="N70" s="275"/>
      <c r="O70" s="275"/>
      <c r="P70" s="275"/>
      <c r="Q70" s="275"/>
      <c r="R70" s="81" t="s">
        <v>74</v>
      </c>
      <c r="S70" s="91" t="s">
        <v>102</v>
      </c>
      <c r="T70" s="92">
        <f>T65/T67*1000</f>
        <v>17875</v>
      </c>
      <c r="U70" s="92">
        <f>U65/U67*1000</f>
        <v>18822.374999999996</v>
      </c>
      <c r="V70" s="92">
        <f>V65/V67*1000</f>
        <v>19819.960874999997</v>
      </c>
      <c r="W70" s="27"/>
      <c r="X70" s="24"/>
    </row>
    <row r="71" spans="1:24" s="25" customFormat="1" x14ac:dyDescent="0.35">
      <c r="A71" s="272"/>
      <c r="B71" s="89"/>
      <c r="C71" s="275"/>
      <c r="D71" s="275"/>
      <c r="E71" s="275"/>
      <c r="F71" s="275"/>
      <c r="G71" s="81">
        <v>79.3</v>
      </c>
      <c r="H71" s="274" t="s">
        <v>53</v>
      </c>
      <c r="I71" s="274"/>
      <c r="J71" s="274"/>
      <c r="K71" s="274"/>
      <c r="L71" s="272"/>
      <c r="M71" s="89"/>
      <c r="N71" s="275"/>
      <c r="O71" s="275"/>
      <c r="P71" s="275"/>
      <c r="Q71" s="275"/>
      <c r="R71" s="81">
        <v>79.3</v>
      </c>
      <c r="S71" s="274" t="s">
        <v>53</v>
      </c>
      <c r="T71" s="274"/>
      <c r="U71" s="274"/>
      <c r="V71" s="274"/>
      <c r="W71" s="27"/>
      <c r="X71" s="24"/>
    </row>
    <row r="72" spans="1:24" s="25" customFormat="1" ht="37.5" x14ac:dyDescent="0.35">
      <c r="A72" s="272"/>
      <c r="B72" s="89"/>
      <c r="C72" s="275"/>
      <c r="D72" s="275"/>
      <c r="E72" s="275"/>
      <c r="F72" s="275"/>
      <c r="G72" s="94"/>
      <c r="H72" s="91" t="s">
        <v>103</v>
      </c>
      <c r="I72" s="93">
        <v>100</v>
      </c>
      <c r="J72" s="93">
        <v>100</v>
      </c>
      <c r="K72" s="93">
        <v>100</v>
      </c>
      <c r="L72" s="272"/>
      <c r="M72" s="89"/>
      <c r="N72" s="275"/>
      <c r="O72" s="275"/>
      <c r="P72" s="275"/>
      <c r="Q72" s="275"/>
      <c r="R72" s="94"/>
      <c r="S72" s="91" t="s">
        <v>231</v>
      </c>
      <c r="T72" s="93">
        <v>100</v>
      </c>
      <c r="U72" s="93">
        <v>100</v>
      </c>
      <c r="V72" s="93">
        <v>100</v>
      </c>
      <c r="W72" s="27"/>
      <c r="X72" s="24"/>
    </row>
    <row r="73" spans="1:24" s="56" customFormat="1" ht="67.150000000000006" customHeight="1" x14ac:dyDescent="0.35">
      <c r="A73" s="272"/>
      <c r="B73" s="89"/>
      <c r="C73" s="275" t="s">
        <v>181</v>
      </c>
      <c r="D73" s="275" t="s">
        <v>80</v>
      </c>
      <c r="E73" s="275" t="s">
        <v>106</v>
      </c>
      <c r="F73" s="275" t="s">
        <v>21</v>
      </c>
      <c r="G73" s="362" t="s">
        <v>104</v>
      </c>
      <c r="H73" s="276" t="s">
        <v>51</v>
      </c>
      <c r="I73" s="277"/>
      <c r="J73" s="277"/>
      <c r="K73" s="278"/>
      <c r="L73" s="272"/>
      <c r="M73" s="89"/>
      <c r="N73" s="275" t="s">
        <v>155</v>
      </c>
      <c r="O73" s="275" t="s">
        <v>80</v>
      </c>
      <c r="P73" s="275" t="s">
        <v>106</v>
      </c>
      <c r="Q73" s="275" t="s">
        <v>21</v>
      </c>
      <c r="R73" s="362" t="s">
        <v>104</v>
      </c>
      <c r="S73" s="276" t="s">
        <v>51</v>
      </c>
      <c r="T73" s="277"/>
      <c r="U73" s="277"/>
      <c r="V73" s="278"/>
      <c r="W73" s="27"/>
      <c r="X73" s="27"/>
    </row>
    <row r="74" spans="1:24" s="58" customFormat="1" ht="151.5" customHeight="1" x14ac:dyDescent="0.35">
      <c r="A74" s="272"/>
      <c r="B74" s="95"/>
      <c r="C74" s="271"/>
      <c r="D74" s="271"/>
      <c r="E74" s="271"/>
      <c r="F74" s="271"/>
      <c r="G74" s="288"/>
      <c r="H74" s="203" t="s">
        <v>119</v>
      </c>
      <c r="I74" s="192">
        <v>2</v>
      </c>
      <c r="J74" s="192">
        <v>3</v>
      </c>
      <c r="K74" s="192">
        <v>4</v>
      </c>
      <c r="L74" s="272"/>
      <c r="M74" s="95"/>
      <c r="N74" s="275"/>
      <c r="O74" s="275"/>
      <c r="P74" s="275"/>
      <c r="Q74" s="275"/>
      <c r="R74" s="362"/>
      <c r="S74" s="96" t="s">
        <v>119</v>
      </c>
      <c r="T74" s="93">
        <v>2</v>
      </c>
      <c r="U74" s="93">
        <v>3</v>
      </c>
      <c r="V74" s="93">
        <v>4</v>
      </c>
      <c r="W74" s="55"/>
      <c r="X74" s="57"/>
    </row>
    <row r="75" spans="1:24" s="25" customFormat="1" ht="21" hidden="1" customHeight="1" x14ac:dyDescent="0.35">
      <c r="A75" s="272"/>
      <c r="B75" s="202"/>
      <c r="C75" s="398"/>
      <c r="D75" s="285"/>
      <c r="E75" s="285"/>
      <c r="F75" s="285"/>
      <c r="G75" s="210"/>
      <c r="H75" s="401"/>
      <c r="I75" s="401"/>
      <c r="J75" s="401"/>
      <c r="K75" s="211"/>
      <c r="L75" s="340"/>
      <c r="M75" s="89"/>
      <c r="N75" s="402" t="s">
        <v>222</v>
      </c>
      <c r="O75" s="275">
        <v>2024</v>
      </c>
      <c r="P75" s="402" t="s">
        <v>192</v>
      </c>
      <c r="Q75" s="402" t="s">
        <v>2</v>
      </c>
      <c r="R75" s="181" t="s">
        <v>98</v>
      </c>
      <c r="S75" s="293" t="s">
        <v>50</v>
      </c>
      <c r="T75" s="294"/>
      <c r="U75" s="295"/>
      <c r="V75" s="165"/>
      <c r="W75" s="27"/>
      <c r="X75" s="24"/>
    </row>
    <row r="76" spans="1:24" s="25" customFormat="1" ht="37.5" hidden="1" x14ac:dyDescent="0.35">
      <c r="A76" s="272"/>
      <c r="B76" s="202"/>
      <c r="C76" s="399"/>
      <c r="D76" s="286"/>
      <c r="E76" s="286"/>
      <c r="F76" s="286"/>
      <c r="G76" s="204"/>
      <c r="H76" s="206"/>
      <c r="I76" s="207"/>
      <c r="J76" s="207"/>
      <c r="K76" s="212"/>
      <c r="L76" s="340"/>
      <c r="M76" s="89"/>
      <c r="N76" s="402"/>
      <c r="O76" s="275"/>
      <c r="P76" s="402"/>
      <c r="Q76" s="402"/>
      <c r="R76" s="181"/>
      <c r="S76" s="178" t="s">
        <v>99</v>
      </c>
      <c r="T76" s="114"/>
      <c r="U76" s="114"/>
      <c r="V76" s="114"/>
      <c r="W76" s="70"/>
      <c r="X76" s="24"/>
    </row>
    <row r="77" spans="1:24" s="25" customFormat="1" hidden="1" x14ac:dyDescent="0.35">
      <c r="A77" s="272"/>
      <c r="B77" s="202"/>
      <c r="C77" s="399"/>
      <c r="D77" s="286"/>
      <c r="E77" s="286"/>
      <c r="F77" s="286"/>
      <c r="G77" s="204"/>
      <c r="H77" s="392"/>
      <c r="I77" s="392"/>
      <c r="J77" s="392"/>
      <c r="K77" s="393"/>
      <c r="L77" s="340"/>
      <c r="M77" s="89"/>
      <c r="N77" s="402"/>
      <c r="O77" s="275"/>
      <c r="P77" s="402"/>
      <c r="Q77" s="402"/>
      <c r="R77" s="181"/>
      <c r="S77" s="274" t="s">
        <v>51</v>
      </c>
      <c r="T77" s="274"/>
      <c r="U77" s="274"/>
      <c r="V77" s="274"/>
      <c r="W77" s="27"/>
      <c r="X77" s="24"/>
    </row>
    <row r="78" spans="1:24" s="25" customFormat="1" hidden="1" x14ac:dyDescent="0.35">
      <c r="A78" s="272"/>
      <c r="B78" s="202"/>
      <c r="C78" s="399"/>
      <c r="D78" s="286"/>
      <c r="E78" s="286"/>
      <c r="F78" s="286"/>
      <c r="G78" s="204"/>
      <c r="H78" s="206"/>
      <c r="I78" s="208"/>
      <c r="J78" s="208"/>
      <c r="K78" s="213"/>
      <c r="L78" s="340"/>
      <c r="M78" s="89"/>
      <c r="N78" s="402"/>
      <c r="O78" s="275"/>
      <c r="P78" s="402"/>
      <c r="Q78" s="402"/>
      <c r="R78" s="181" t="s">
        <v>74</v>
      </c>
      <c r="S78" s="178" t="s">
        <v>194</v>
      </c>
      <c r="T78" s="183"/>
      <c r="U78" s="183"/>
      <c r="V78" s="183"/>
      <c r="W78" s="27"/>
      <c r="X78" s="24"/>
    </row>
    <row r="79" spans="1:24" s="25" customFormat="1" hidden="1" x14ac:dyDescent="0.35">
      <c r="A79" s="272"/>
      <c r="B79" s="202"/>
      <c r="C79" s="399"/>
      <c r="D79" s="286"/>
      <c r="E79" s="286"/>
      <c r="F79" s="286"/>
      <c r="G79" s="209"/>
      <c r="H79" s="392"/>
      <c r="I79" s="392"/>
      <c r="J79" s="392"/>
      <c r="K79" s="393"/>
      <c r="L79" s="340"/>
      <c r="M79" s="89"/>
      <c r="N79" s="402"/>
      <c r="O79" s="275"/>
      <c r="P79" s="402"/>
      <c r="Q79" s="402"/>
      <c r="R79" s="181"/>
      <c r="S79" s="274" t="s">
        <v>52</v>
      </c>
      <c r="T79" s="274"/>
      <c r="U79" s="274"/>
      <c r="V79" s="274"/>
      <c r="W79" s="27"/>
      <c r="X79" s="24"/>
    </row>
    <row r="80" spans="1:24" s="25" customFormat="1" hidden="1" x14ac:dyDescent="0.35">
      <c r="A80" s="272"/>
      <c r="B80" s="202"/>
      <c r="C80" s="399"/>
      <c r="D80" s="286"/>
      <c r="E80" s="286"/>
      <c r="F80" s="286"/>
      <c r="G80" s="209"/>
      <c r="H80" s="206"/>
      <c r="I80" s="207"/>
      <c r="J80" s="207"/>
      <c r="K80" s="212"/>
      <c r="L80" s="340"/>
      <c r="M80" s="89"/>
      <c r="N80" s="402"/>
      <c r="O80" s="275"/>
      <c r="P80" s="402"/>
      <c r="Q80" s="402"/>
      <c r="R80" s="181"/>
      <c r="S80" s="178" t="s">
        <v>6</v>
      </c>
      <c r="T80" s="114"/>
      <c r="U80" s="114"/>
      <c r="V80" s="114"/>
      <c r="W80" s="27"/>
      <c r="X80" s="24"/>
    </row>
    <row r="81" spans="1:24" s="25" customFormat="1" hidden="1" x14ac:dyDescent="0.35">
      <c r="A81" s="272"/>
      <c r="B81" s="202"/>
      <c r="C81" s="399"/>
      <c r="D81" s="286"/>
      <c r="E81" s="286"/>
      <c r="F81" s="286"/>
      <c r="G81" s="204"/>
      <c r="H81" s="392"/>
      <c r="I81" s="392"/>
      <c r="J81" s="392"/>
      <c r="K81" s="393"/>
      <c r="L81" s="340"/>
      <c r="M81" s="89"/>
      <c r="N81" s="402"/>
      <c r="O81" s="275"/>
      <c r="P81" s="402"/>
      <c r="Q81" s="402"/>
      <c r="S81" s="274" t="s">
        <v>53</v>
      </c>
      <c r="T81" s="274"/>
      <c r="U81" s="274"/>
      <c r="V81" s="274"/>
      <c r="W81" s="27"/>
      <c r="X81" s="24"/>
    </row>
    <row r="82" spans="1:24" s="25" customFormat="1" ht="0.75" customHeight="1" x14ac:dyDescent="0.35">
      <c r="A82" s="272"/>
      <c r="B82" s="202"/>
      <c r="C82" s="400"/>
      <c r="D82" s="287"/>
      <c r="E82" s="287"/>
      <c r="F82" s="287"/>
      <c r="G82" s="214"/>
      <c r="H82" s="215"/>
      <c r="I82" s="216"/>
      <c r="J82" s="216"/>
      <c r="K82" s="217"/>
      <c r="L82" s="340"/>
      <c r="M82" s="89"/>
      <c r="N82" s="402"/>
      <c r="O82" s="275"/>
      <c r="P82" s="402"/>
      <c r="Q82" s="402"/>
      <c r="S82" s="237" t="s">
        <v>231</v>
      </c>
      <c r="T82" s="183"/>
      <c r="U82" s="183"/>
      <c r="V82" s="183"/>
      <c r="W82" s="27"/>
      <c r="X82" s="24"/>
    </row>
    <row r="83" spans="1:24" s="8" customFormat="1" ht="45" customHeight="1" x14ac:dyDescent="0.3">
      <c r="A83" s="272"/>
      <c r="B83" s="276" t="s">
        <v>110</v>
      </c>
      <c r="C83" s="394"/>
      <c r="D83" s="394"/>
      <c r="E83" s="394"/>
      <c r="F83" s="394"/>
      <c r="G83" s="394"/>
      <c r="H83" s="394"/>
      <c r="I83" s="394"/>
      <c r="J83" s="394"/>
      <c r="K83" s="395"/>
      <c r="L83" s="272"/>
      <c r="M83" s="276" t="s">
        <v>110</v>
      </c>
      <c r="N83" s="277"/>
      <c r="O83" s="277"/>
      <c r="P83" s="277"/>
      <c r="Q83" s="277"/>
      <c r="R83" s="277"/>
      <c r="S83" s="277"/>
      <c r="T83" s="277"/>
      <c r="U83" s="277"/>
      <c r="V83" s="278"/>
      <c r="W83" s="7"/>
      <c r="X83" s="7"/>
    </row>
    <row r="84" spans="1:24" s="9" customFormat="1" ht="21" customHeight="1" x14ac:dyDescent="0.3">
      <c r="A84" s="272"/>
      <c r="B84" s="271" t="s">
        <v>94</v>
      </c>
      <c r="C84" s="271" t="s">
        <v>182</v>
      </c>
      <c r="D84" s="271" t="s">
        <v>113</v>
      </c>
      <c r="E84" s="271" t="s">
        <v>38</v>
      </c>
      <c r="F84" s="271" t="s">
        <v>2</v>
      </c>
      <c r="G84" s="164" t="s">
        <v>81</v>
      </c>
      <c r="H84" s="293" t="s">
        <v>55</v>
      </c>
      <c r="I84" s="294"/>
      <c r="J84" s="294"/>
      <c r="K84" s="295"/>
      <c r="L84" s="272"/>
      <c r="M84" s="271" t="s">
        <v>94</v>
      </c>
      <c r="N84" s="271" t="s">
        <v>209</v>
      </c>
      <c r="O84" s="271" t="s">
        <v>113</v>
      </c>
      <c r="P84" s="271" t="s">
        <v>38</v>
      </c>
      <c r="Q84" s="271" t="s">
        <v>2</v>
      </c>
      <c r="R84" s="164" t="s">
        <v>81</v>
      </c>
      <c r="S84" s="293" t="s">
        <v>55</v>
      </c>
      <c r="T84" s="294"/>
      <c r="U84" s="294"/>
      <c r="V84" s="295"/>
      <c r="W84" s="7"/>
      <c r="X84" s="7"/>
    </row>
    <row r="85" spans="1:24" s="9" customFormat="1" ht="56.25" x14ac:dyDescent="0.3">
      <c r="A85" s="272"/>
      <c r="B85" s="272"/>
      <c r="C85" s="272"/>
      <c r="D85" s="272"/>
      <c r="E85" s="272"/>
      <c r="F85" s="272"/>
      <c r="G85" s="164">
        <f>G87+G89+G91</f>
        <v>5311.2</v>
      </c>
      <c r="H85" s="82" t="s">
        <v>62</v>
      </c>
      <c r="I85" s="97">
        <v>1679.8</v>
      </c>
      <c r="J85" s="98">
        <f>I85*1.053</f>
        <v>1768.8293999999999</v>
      </c>
      <c r="K85" s="98">
        <f>J85*1.053</f>
        <v>1862.5773581999997</v>
      </c>
      <c r="L85" s="272"/>
      <c r="M85" s="272"/>
      <c r="N85" s="272"/>
      <c r="O85" s="272"/>
      <c r="P85" s="272"/>
      <c r="Q85" s="272"/>
      <c r="R85" s="164">
        <f>R87+R89+R91</f>
        <v>5311.2</v>
      </c>
      <c r="S85" s="82" t="s">
        <v>195</v>
      </c>
      <c r="T85" s="97">
        <v>1679.8</v>
      </c>
      <c r="U85" s="98">
        <f>T85*1.053</f>
        <v>1768.8293999999999</v>
      </c>
      <c r="V85" s="98">
        <f>U85*1.053</f>
        <v>1862.5773581999997</v>
      </c>
      <c r="W85" s="7"/>
      <c r="X85" s="7"/>
    </row>
    <row r="86" spans="1:24" s="9" customFormat="1" ht="20.25" x14ac:dyDescent="0.3">
      <c r="A86" s="272"/>
      <c r="B86" s="272"/>
      <c r="C86" s="272"/>
      <c r="D86" s="272"/>
      <c r="E86" s="272"/>
      <c r="F86" s="272"/>
      <c r="G86" s="164" t="s">
        <v>75</v>
      </c>
      <c r="H86" s="293" t="s">
        <v>56</v>
      </c>
      <c r="I86" s="294"/>
      <c r="J86" s="294"/>
      <c r="K86" s="295"/>
      <c r="L86" s="272"/>
      <c r="M86" s="272"/>
      <c r="N86" s="272"/>
      <c r="O86" s="272"/>
      <c r="P86" s="272"/>
      <c r="Q86" s="272"/>
      <c r="R86" s="164" t="s">
        <v>75</v>
      </c>
      <c r="S86" s="293" t="s">
        <v>56</v>
      </c>
      <c r="T86" s="294"/>
      <c r="U86" s="294"/>
      <c r="V86" s="295"/>
      <c r="W86" s="7"/>
      <c r="X86" s="7"/>
    </row>
    <row r="87" spans="1:24" s="9" customFormat="1" ht="20.25" x14ac:dyDescent="0.3">
      <c r="A87" s="272"/>
      <c r="B87" s="272"/>
      <c r="C87" s="272"/>
      <c r="D87" s="272"/>
      <c r="E87" s="272"/>
      <c r="F87" s="272"/>
      <c r="G87" s="164">
        <v>1679.8</v>
      </c>
      <c r="H87" s="82" t="s">
        <v>26</v>
      </c>
      <c r="I87" s="97">
        <v>800</v>
      </c>
      <c r="J87" s="97">
        <v>800</v>
      </c>
      <c r="K87" s="97">
        <v>800</v>
      </c>
      <c r="L87" s="272"/>
      <c r="M87" s="272"/>
      <c r="N87" s="272"/>
      <c r="O87" s="272"/>
      <c r="P87" s="272"/>
      <c r="Q87" s="272"/>
      <c r="R87" s="164">
        <v>1679.8</v>
      </c>
      <c r="S87" s="82" t="s">
        <v>196</v>
      </c>
      <c r="T87" s="97">
        <v>800</v>
      </c>
      <c r="U87" s="97">
        <v>800</v>
      </c>
      <c r="V87" s="97">
        <v>800</v>
      </c>
      <c r="W87" s="7"/>
      <c r="X87" s="7"/>
    </row>
    <row r="88" spans="1:24" s="9" customFormat="1" ht="20.25" x14ac:dyDescent="0.3">
      <c r="A88" s="272"/>
      <c r="B88" s="272"/>
      <c r="C88" s="272"/>
      <c r="D88" s="272"/>
      <c r="E88" s="272"/>
      <c r="F88" s="272"/>
      <c r="G88" s="164" t="s">
        <v>73</v>
      </c>
      <c r="H88" s="166" t="s">
        <v>52</v>
      </c>
      <c r="I88" s="85"/>
      <c r="J88" s="85"/>
      <c r="K88" s="85"/>
      <c r="L88" s="272"/>
      <c r="M88" s="272"/>
      <c r="N88" s="272"/>
      <c r="O88" s="272"/>
      <c r="P88" s="272"/>
      <c r="Q88" s="272"/>
      <c r="R88" s="164" t="s">
        <v>73</v>
      </c>
      <c r="S88" s="166" t="s">
        <v>52</v>
      </c>
      <c r="T88" s="85"/>
      <c r="U88" s="85"/>
      <c r="V88" s="85"/>
      <c r="W88" s="7"/>
      <c r="X88" s="7"/>
    </row>
    <row r="89" spans="1:24" s="9" customFormat="1" ht="20.25" x14ac:dyDescent="0.3">
      <c r="A89" s="272"/>
      <c r="B89" s="272"/>
      <c r="C89" s="272"/>
      <c r="D89" s="272"/>
      <c r="E89" s="272"/>
      <c r="F89" s="272"/>
      <c r="G89" s="164">
        <v>1768.8</v>
      </c>
      <c r="H89" s="82" t="s">
        <v>13</v>
      </c>
      <c r="I89" s="83">
        <f>I85/I87*1000</f>
        <v>2099.75</v>
      </c>
      <c r="J89" s="83">
        <f>J85/J87*1000</f>
        <v>2211.0367499999998</v>
      </c>
      <c r="K89" s="83">
        <f>K85/K87*1000</f>
        <v>2328.2216977499997</v>
      </c>
      <c r="L89" s="272"/>
      <c r="M89" s="272"/>
      <c r="N89" s="272"/>
      <c r="O89" s="272"/>
      <c r="P89" s="272"/>
      <c r="Q89" s="272"/>
      <c r="R89" s="164">
        <v>1768.8</v>
      </c>
      <c r="S89" s="82" t="s">
        <v>13</v>
      </c>
      <c r="T89" s="83">
        <f>T85/T87*1000</f>
        <v>2099.75</v>
      </c>
      <c r="U89" s="83">
        <f>U85/U87*1000</f>
        <v>2211.0367499999998</v>
      </c>
      <c r="V89" s="83">
        <f>V85/V87*1000</f>
        <v>2328.2216977499997</v>
      </c>
      <c r="W89" s="7"/>
      <c r="X89" s="7"/>
    </row>
    <row r="90" spans="1:24" s="9" customFormat="1" ht="20.25" x14ac:dyDescent="0.3">
      <c r="A90" s="272"/>
      <c r="B90" s="272"/>
      <c r="C90" s="272"/>
      <c r="D90" s="272"/>
      <c r="E90" s="272"/>
      <c r="F90" s="272"/>
      <c r="G90" s="86" t="s">
        <v>74</v>
      </c>
      <c r="H90" s="293" t="s">
        <v>53</v>
      </c>
      <c r="I90" s="294"/>
      <c r="J90" s="294"/>
      <c r="K90" s="295"/>
      <c r="L90" s="272"/>
      <c r="M90" s="272"/>
      <c r="N90" s="272"/>
      <c r="O90" s="272"/>
      <c r="P90" s="272"/>
      <c r="Q90" s="272"/>
      <c r="R90" s="86" t="s">
        <v>74</v>
      </c>
      <c r="S90" s="293" t="s">
        <v>53</v>
      </c>
      <c r="T90" s="294"/>
      <c r="U90" s="294"/>
      <c r="V90" s="295"/>
      <c r="W90" s="7"/>
      <c r="X90" s="7"/>
    </row>
    <row r="91" spans="1:24" s="9" customFormat="1" ht="20.25" x14ac:dyDescent="0.3">
      <c r="A91" s="272"/>
      <c r="B91" s="272"/>
      <c r="C91" s="273"/>
      <c r="D91" s="273"/>
      <c r="E91" s="273"/>
      <c r="F91" s="273"/>
      <c r="G91" s="86">
        <v>1862.6</v>
      </c>
      <c r="H91" s="99" t="s">
        <v>37</v>
      </c>
      <c r="I91" s="97">
        <v>100</v>
      </c>
      <c r="J91" s="97">
        <v>100</v>
      </c>
      <c r="K91" s="97">
        <v>100</v>
      </c>
      <c r="L91" s="272"/>
      <c r="M91" s="272"/>
      <c r="N91" s="273"/>
      <c r="O91" s="273"/>
      <c r="P91" s="273"/>
      <c r="Q91" s="273"/>
      <c r="R91" s="86">
        <v>1862.6</v>
      </c>
      <c r="S91" s="250" t="s">
        <v>231</v>
      </c>
      <c r="T91" s="97">
        <v>100</v>
      </c>
      <c r="U91" s="97">
        <v>100</v>
      </c>
      <c r="V91" s="97">
        <v>100</v>
      </c>
      <c r="W91" s="7"/>
      <c r="X91" s="7"/>
    </row>
    <row r="92" spans="1:24" s="11" customFormat="1" ht="21" customHeight="1" x14ac:dyDescent="0.25">
      <c r="A92" s="272"/>
      <c r="B92" s="272"/>
      <c r="C92" s="357" t="s">
        <v>141</v>
      </c>
      <c r="D92" s="271" t="s">
        <v>113</v>
      </c>
      <c r="E92" s="271" t="s">
        <v>96</v>
      </c>
      <c r="F92" s="271" t="s">
        <v>20</v>
      </c>
      <c r="G92" s="81" t="s">
        <v>81</v>
      </c>
      <c r="H92" s="293" t="s">
        <v>55</v>
      </c>
      <c r="I92" s="294"/>
      <c r="J92" s="294"/>
      <c r="K92" s="295"/>
      <c r="L92" s="272"/>
      <c r="M92" s="272"/>
      <c r="N92" s="357" t="s">
        <v>141</v>
      </c>
      <c r="O92" s="271" t="s">
        <v>113</v>
      </c>
      <c r="P92" s="271" t="s">
        <v>96</v>
      </c>
      <c r="Q92" s="271" t="s">
        <v>20</v>
      </c>
      <c r="R92" s="81" t="s">
        <v>81</v>
      </c>
      <c r="S92" s="293" t="s">
        <v>55</v>
      </c>
      <c r="T92" s="294"/>
      <c r="U92" s="294"/>
      <c r="V92" s="295"/>
      <c r="W92" s="4"/>
      <c r="X92" s="10"/>
    </row>
    <row r="93" spans="1:24" s="11" customFormat="1" ht="37.5" x14ac:dyDescent="0.25">
      <c r="A93" s="272"/>
      <c r="B93" s="272"/>
      <c r="C93" s="358"/>
      <c r="D93" s="272"/>
      <c r="E93" s="272"/>
      <c r="F93" s="272"/>
      <c r="G93" s="81">
        <f>G95+G97+G99</f>
        <v>11000</v>
      </c>
      <c r="H93" s="82" t="s">
        <v>63</v>
      </c>
      <c r="I93" s="98">
        <v>5000</v>
      </c>
      <c r="J93" s="98">
        <v>3000</v>
      </c>
      <c r="K93" s="98">
        <v>3000</v>
      </c>
      <c r="L93" s="272"/>
      <c r="M93" s="272"/>
      <c r="N93" s="358"/>
      <c r="O93" s="272"/>
      <c r="P93" s="272"/>
      <c r="Q93" s="272"/>
      <c r="R93" s="81">
        <f>R95+R97+R99</f>
        <v>11000</v>
      </c>
      <c r="S93" s="82" t="s">
        <v>63</v>
      </c>
      <c r="T93" s="98">
        <v>5000</v>
      </c>
      <c r="U93" s="98">
        <v>3000</v>
      </c>
      <c r="V93" s="98">
        <v>3000</v>
      </c>
      <c r="W93" s="63"/>
      <c r="X93" s="10"/>
    </row>
    <row r="94" spans="1:24" s="11" customFormat="1" x14ac:dyDescent="0.25">
      <c r="A94" s="272"/>
      <c r="B94" s="272"/>
      <c r="C94" s="358"/>
      <c r="D94" s="272"/>
      <c r="E94" s="272"/>
      <c r="F94" s="272"/>
      <c r="G94" s="81" t="s">
        <v>75</v>
      </c>
      <c r="H94" s="293" t="s">
        <v>56</v>
      </c>
      <c r="I94" s="294"/>
      <c r="J94" s="294"/>
      <c r="K94" s="295"/>
      <c r="L94" s="272"/>
      <c r="M94" s="272"/>
      <c r="N94" s="358"/>
      <c r="O94" s="272"/>
      <c r="P94" s="272"/>
      <c r="Q94" s="272"/>
      <c r="R94" s="81" t="s">
        <v>75</v>
      </c>
      <c r="S94" s="293" t="s">
        <v>56</v>
      </c>
      <c r="T94" s="294"/>
      <c r="U94" s="294"/>
      <c r="V94" s="295"/>
      <c r="W94" s="4"/>
      <c r="X94" s="10"/>
    </row>
    <row r="95" spans="1:24" s="11" customFormat="1" ht="37.5" x14ac:dyDescent="0.25">
      <c r="A95" s="272"/>
      <c r="B95" s="272"/>
      <c r="C95" s="358"/>
      <c r="D95" s="272"/>
      <c r="E95" s="272"/>
      <c r="F95" s="272"/>
      <c r="G95" s="81">
        <v>5000</v>
      </c>
      <c r="H95" s="82" t="s">
        <v>7</v>
      </c>
      <c r="I95" s="97">
        <v>5</v>
      </c>
      <c r="J95" s="97">
        <v>3</v>
      </c>
      <c r="K95" s="97">
        <v>3</v>
      </c>
      <c r="L95" s="272"/>
      <c r="M95" s="272"/>
      <c r="N95" s="358"/>
      <c r="O95" s="272"/>
      <c r="P95" s="272"/>
      <c r="Q95" s="272"/>
      <c r="R95" s="81">
        <v>5000</v>
      </c>
      <c r="S95" s="82" t="s">
        <v>7</v>
      </c>
      <c r="T95" s="97">
        <v>5</v>
      </c>
      <c r="U95" s="104">
        <v>2</v>
      </c>
      <c r="V95" s="104">
        <v>2</v>
      </c>
      <c r="W95" s="4"/>
      <c r="X95" s="10"/>
    </row>
    <row r="96" spans="1:24" s="11" customFormat="1" x14ac:dyDescent="0.25">
      <c r="A96" s="272"/>
      <c r="B96" s="272"/>
      <c r="C96" s="358"/>
      <c r="D96" s="272"/>
      <c r="E96" s="272"/>
      <c r="F96" s="272"/>
      <c r="G96" s="81" t="s">
        <v>73</v>
      </c>
      <c r="H96" s="293" t="s">
        <v>52</v>
      </c>
      <c r="I96" s="294"/>
      <c r="J96" s="294"/>
      <c r="K96" s="295"/>
      <c r="L96" s="272"/>
      <c r="M96" s="272"/>
      <c r="N96" s="358"/>
      <c r="O96" s="272"/>
      <c r="P96" s="272"/>
      <c r="Q96" s="272"/>
      <c r="R96" s="81" t="s">
        <v>73</v>
      </c>
      <c r="S96" s="293" t="s">
        <v>52</v>
      </c>
      <c r="T96" s="294"/>
      <c r="U96" s="294"/>
      <c r="V96" s="295"/>
      <c r="W96" s="4"/>
      <c r="X96" s="10"/>
    </row>
    <row r="97" spans="1:24" s="11" customFormat="1" ht="37.5" x14ac:dyDescent="0.25">
      <c r="A97" s="272"/>
      <c r="B97" s="272"/>
      <c r="C97" s="358"/>
      <c r="D97" s="272"/>
      <c r="E97" s="272"/>
      <c r="F97" s="272"/>
      <c r="G97" s="81">
        <v>3000</v>
      </c>
      <c r="H97" s="82" t="s">
        <v>8</v>
      </c>
      <c r="I97" s="98">
        <f>I93/I95</f>
        <v>1000</v>
      </c>
      <c r="J97" s="98">
        <f t="shared" ref="J97:K97" si="0">J93/J95</f>
        <v>1000</v>
      </c>
      <c r="K97" s="98">
        <f t="shared" si="0"/>
        <v>1000</v>
      </c>
      <c r="L97" s="272"/>
      <c r="M97" s="272"/>
      <c r="N97" s="358"/>
      <c r="O97" s="272"/>
      <c r="P97" s="272"/>
      <c r="Q97" s="272"/>
      <c r="R97" s="81">
        <v>3000</v>
      </c>
      <c r="S97" s="82" t="s">
        <v>8</v>
      </c>
      <c r="T97" s="98">
        <f>T93/T95</f>
        <v>1000</v>
      </c>
      <c r="U97" s="186">
        <f t="shared" ref="U97:V97" si="1">U93/U95</f>
        <v>1500</v>
      </c>
      <c r="V97" s="186">
        <f t="shared" si="1"/>
        <v>1500</v>
      </c>
      <c r="W97" s="4"/>
      <c r="X97" s="10"/>
    </row>
    <row r="98" spans="1:24" s="11" customFormat="1" x14ac:dyDescent="0.25">
      <c r="A98" s="272"/>
      <c r="B98" s="272"/>
      <c r="C98" s="358"/>
      <c r="D98" s="272"/>
      <c r="E98" s="272"/>
      <c r="F98" s="272"/>
      <c r="G98" s="86" t="s">
        <v>74</v>
      </c>
      <c r="H98" s="293" t="s">
        <v>53</v>
      </c>
      <c r="I98" s="294"/>
      <c r="J98" s="294"/>
      <c r="K98" s="295"/>
      <c r="L98" s="272"/>
      <c r="M98" s="272"/>
      <c r="N98" s="358"/>
      <c r="O98" s="272"/>
      <c r="P98" s="272"/>
      <c r="Q98" s="272"/>
      <c r="R98" s="86" t="s">
        <v>74</v>
      </c>
      <c r="S98" s="293" t="s">
        <v>53</v>
      </c>
      <c r="T98" s="294"/>
      <c r="U98" s="294"/>
      <c r="V98" s="295"/>
      <c r="W98" s="4"/>
      <c r="X98" s="10"/>
    </row>
    <row r="99" spans="1:24" s="11" customFormat="1" ht="37.5" x14ac:dyDescent="0.25">
      <c r="A99" s="272"/>
      <c r="B99" s="272"/>
      <c r="C99" s="359"/>
      <c r="D99" s="273"/>
      <c r="E99" s="273"/>
      <c r="F99" s="273"/>
      <c r="G99" s="86">
        <v>3000</v>
      </c>
      <c r="H99" s="82" t="s">
        <v>9</v>
      </c>
      <c r="I99" s="97">
        <v>100</v>
      </c>
      <c r="J99" s="97">
        <v>100</v>
      </c>
      <c r="K99" s="97">
        <v>100</v>
      </c>
      <c r="L99" s="272"/>
      <c r="M99" s="272"/>
      <c r="N99" s="359"/>
      <c r="O99" s="273"/>
      <c r="P99" s="273"/>
      <c r="Q99" s="273"/>
      <c r="R99" s="86">
        <v>3000</v>
      </c>
      <c r="S99" s="250" t="s">
        <v>231</v>
      </c>
      <c r="T99" s="97">
        <v>100</v>
      </c>
      <c r="U99" s="97">
        <v>100</v>
      </c>
      <c r="V99" s="97">
        <v>100</v>
      </c>
      <c r="W99" s="4"/>
      <c r="X99" s="10"/>
    </row>
    <row r="100" spans="1:24" s="11" customFormat="1" ht="21" customHeight="1" x14ac:dyDescent="0.25">
      <c r="A100" s="272"/>
      <c r="B100" s="272"/>
      <c r="C100" s="271" t="s">
        <v>183</v>
      </c>
      <c r="D100" s="271" t="s">
        <v>113</v>
      </c>
      <c r="E100" s="271" t="s">
        <v>19</v>
      </c>
      <c r="F100" s="271" t="s">
        <v>20</v>
      </c>
      <c r="G100" s="81" t="s">
        <v>81</v>
      </c>
      <c r="H100" s="293" t="s">
        <v>55</v>
      </c>
      <c r="I100" s="294"/>
      <c r="J100" s="294"/>
      <c r="K100" s="295"/>
      <c r="L100" s="272"/>
      <c r="M100" s="272"/>
      <c r="N100" s="271" t="s">
        <v>201</v>
      </c>
      <c r="O100" s="271" t="s">
        <v>113</v>
      </c>
      <c r="P100" s="271" t="s">
        <v>19</v>
      </c>
      <c r="Q100" s="271" t="s">
        <v>20</v>
      </c>
      <c r="R100" s="81" t="s">
        <v>81</v>
      </c>
      <c r="S100" s="293" t="s">
        <v>55</v>
      </c>
      <c r="T100" s="294"/>
      <c r="U100" s="294"/>
      <c r="V100" s="295"/>
      <c r="W100" s="4"/>
      <c r="X100" s="10"/>
    </row>
    <row r="101" spans="1:24" s="11" customFormat="1" ht="56.25" x14ac:dyDescent="0.25">
      <c r="A101" s="272"/>
      <c r="B101" s="272"/>
      <c r="C101" s="272"/>
      <c r="D101" s="272"/>
      <c r="E101" s="272"/>
      <c r="F101" s="272"/>
      <c r="G101" s="81">
        <v>6829.2</v>
      </c>
      <c r="H101" s="82" t="s">
        <v>64</v>
      </c>
      <c r="I101" s="98">
        <v>2596.8000000000002</v>
      </c>
      <c r="J101" s="98">
        <v>2061.6</v>
      </c>
      <c r="K101" s="98">
        <v>2170.8000000000002</v>
      </c>
      <c r="L101" s="272"/>
      <c r="M101" s="272"/>
      <c r="N101" s="272"/>
      <c r="O101" s="272"/>
      <c r="P101" s="272"/>
      <c r="Q101" s="272"/>
      <c r="R101" s="81">
        <f>R103+R105+R107</f>
        <v>7829.2</v>
      </c>
      <c r="S101" s="82" t="s">
        <v>224</v>
      </c>
      <c r="T101" s="120">
        <f>1396.8+1200</f>
        <v>2596.8000000000002</v>
      </c>
      <c r="U101" s="98">
        <v>2061.6</v>
      </c>
      <c r="V101" s="186">
        <v>3170.8</v>
      </c>
      <c r="W101" s="63"/>
      <c r="X101" s="249"/>
    </row>
    <row r="102" spans="1:24" s="11" customFormat="1" x14ac:dyDescent="0.25">
      <c r="A102" s="272"/>
      <c r="B102" s="272"/>
      <c r="C102" s="272"/>
      <c r="D102" s="272"/>
      <c r="E102" s="272"/>
      <c r="F102" s="272"/>
      <c r="G102" s="81" t="s">
        <v>75</v>
      </c>
      <c r="H102" s="293" t="s">
        <v>56</v>
      </c>
      <c r="I102" s="294"/>
      <c r="J102" s="294"/>
      <c r="K102" s="295"/>
      <c r="L102" s="272"/>
      <c r="M102" s="272"/>
      <c r="N102" s="272"/>
      <c r="O102" s="272"/>
      <c r="P102" s="272"/>
      <c r="Q102" s="272"/>
      <c r="R102" s="81" t="s">
        <v>75</v>
      </c>
      <c r="S102" s="293" t="s">
        <v>56</v>
      </c>
      <c r="T102" s="294"/>
      <c r="U102" s="294"/>
      <c r="V102" s="295"/>
      <c r="W102" s="4"/>
      <c r="X102" s="10"/>
    </row>
    <row r="103" spans="1:24" s="11" customFormat="1" ht="37.5" x14ac:dyDescent="0.25">
      <c r="A103" s="272"/>
      <c r="B103" s="272"/>
      <c r="C103" s="272"/>
      <c r="D103" s="272"/>
      <c r="E103" s="272"/>
      <c r="F103" s="272"/>
      <c r="G103" s="81">
        <v>2596.8000000000002</v>
      </c>
      <c r="H103" s="82" t="s">
        <v>36</v>
      </c>
      <c r="I103" s="97">
        <v>32</v>
      </c>
      <c r="J103" s="97">
        <v>32</v>
      </c>
      <c r="K103" s="97">
        <v>32</v>
      </c>
      <c r="L103" s="272"/>
      <c r="M103" s="272"/>
      <c r="N103" s="272"/>
      <c r="O103" s="272"/>
      <c r="P103" s="272"/>
      <c r="Q103" s="272"/>
      <c r="R103" s="122">
        <v>2596.8000000000002</v>
      </c>
      <c r="S103" s="82" t="s">
        <v>232</v>
      </c>
      <c r="T103" s="97">
        <v>32</v>
      </c>
      <c r="U103" s="97">
        <v>32</v>
      </c>
      <c r="V103" s="104">
        <v>33</v>
      </c>
      <c r="W103" s="4"/>
      <c r="X103" s="10"/>
    </row>
    <row r="104" spans="1:24" s="11" customFormat="1" x14ac:dyDescent="0.25">
      <c r="A104" s="272"/>
      <c r="B104" s="272"/>
      <c r="C104" s="272"/>
      <c r="D104" s="272"/>
      <c r="E104" s="272"/>
      <c r="F104" s="272"/>
      <c r="G104" s="81" t="s">
        <v>73</v>
      </c>
      <c r="H104" s="293" t="s">
        <v>52</v>
      </c>
      <c r="I104" s="294"/>
      <c r="J104" s="294"/>
      <c r="K104" s="295"/>
      <c r="L104" s="272"/>
      <c r="M104" s="272"/>
      <c r="N104" s="272"/>
      <c r="O104" s="272"/>
      <c r="P104" s="272"/>
      <c r="Q104" s="272"/>
      <c r="R104" s="81" t="s">
        <v>73</v>
      </c>
      <c r="S104" s="293" t="s">
        <v>52</v>
      </c>
      <c r="T104" s="294"/>
      <c r="U104" s="294"/>
      <c r="V104" s="295"/>
      <c r="W104" s="4"/>
      <c r="X104" s="10"/>
    </row>
    <row r="105" spans="1:24" s="11" customFormat="1" x14ac:dyDescent="0.25">
      <c r="A105" s="272"/>
      <c r="B105" s="272"/>
      <c r="C105" s="272"/>
      <c r="D105" s="272"/>
      <c r="E105" s="272"/>
      <c r="F105" s="272"/>
      <c r="G105" s="81">
        <v>2061.6</v>
      </c>
      <c r="H105" s="82" t="s">
        <v>34</v>
      </c>
      <c r="I105" s="98">
        <f>I101/I103</f>
        <v>81.150000000000006</v>
      </c>
      <c r="J105" s="98">
        <f>J101/J103</f>
        <v>64.424999999999997</v>
      </c>
      <c r="K105" s="98">
        <f>K101/K103</f>
        <v>67.837500000000006</v>
      </c>
      <c r="L105" s="272"/>
      <c r="M105" s="272"/>
      <c r="N105" s="272"/>
      <c r="O105" s="272"/>
      <c r="P105" s="272"/>
      <c r="Q105" s="272"/>
      <c r="R105" s="264">
        <v>2061.6</v>
      </c>
      <c r="S105" s="82" t="s">
        <v>34</v>
      </c>
      <c r="T105" s="98">
        <f>T101/T103</f>
        <v>81.150000000000006</v>
      </c>
      <c r="U105" s="98">
        <f>U101/U103</f>
        <v>64.424999999999997</v>
      </c>
      <c r="V105" s="186">
        <f>V101/V103</f>
        <v>96.084848484848493</v>
      </c>
      <c r="W105" s="4"/>
      <c r="X105" s="10"/>
    </row>
    <row r="106" spans="1:24" s="11" customFormat="1" x14ac:dyDescent="0.25">
      <c r="A106" s="272"/>
      <c r="B106" s="272"/>
      <c r="C106" s="272"/>
      <c r="D106" s="272"/>
      <c r="E106" s="272"/>
      <c r="F106" s="272"/>
      <c r="G106" s="86" t="s">
        <v>74</v>
      </c>
      <c r="H106" s="293" t="s">
        <v>53</v>
      </c>
      <c r="I106" s="294"/>
      <c r="J106" s="294"/>
      <c r="K106" s="295"/>
      <c r="L106" s="272"/>
      <c r="M106" s="272"/>
      <c r="N106" s="272"/>
      <c r="O106" s="272"/>
      <c r="P106" s="272"/>
      <c r="Q106" s="272"/>
      <c r="R106" s="86" t="s">
        <v>74</v>
      </c>
      <c r="S106" s="293" t="s">
        <v>53</v>
      </c>
      <c r="T106" s="294"/>
      <c r="U106" s="294"/>
      <c r="V106" s="295"/>
      <c r="W106" s="4"/>
      <c r="X106" s="10"/>
    </row>
    <row r="107" spans="1:24" s="11" customFormat="1" ht="37.5" x14ac:dyDescent="0.25">
      <c r="A107" s="272"/>
      <c r="B107" s="272"/>
      <c r="C107" s="273"/>
      <c r="D107" s="273"/>
      <c r="E107" s="273"/>
      <c r="F107" s="273"/>
      <c r="G107" s="86">
        <v>2170.8000000000002</v>
      </c>
      <c r="H107" s="82" t="s">
        <v>39</v>
      </c>
      <c r="I107" s="97">
        <v>100</v>
      </c>
      <c r="J107" s="97">
        <v>100</v>
      </c>
      <c r="K107" s="97">
        <v>100</v>
      </c>
      <c r="L107" s="272"/>
      <c r="M107" s="272"/>
      <c r="N107" s="273"/>
      <c r="O107" s="273"/>
      <c r="P107" s="273"/>
      <c r="Q107" s="273"/>
      <c r="R107" s="103">
        <v>3170.8</v>
      </c>
      <c r="S107" s="82" t="s">
        <v>39</v>
      </c>
      <c r="T107" s="97">
        <v>100</v>
      </c>
      <c r="U107" s="97">
        <v>100</v>
      </c>
      <c r="V107" s="97">
        <v>100</v>
      </c>
      <c r="W107" s="4"/>
      <c r="X107" s="10"/>
    </row>
    <row r="108" spans="1:24" s="11" customFormat="1" ht="21" customHeight="1" x14ac:dyDescent="0.25">
      <c r="A108" s="272"/>
      <c r="B108" s="396"/>
      <c r="C108" s="305" t="s">
        <v>177</v>
      </c>
      <c r="D108" s="271" t="s">
        <v>80</v>
      </c>
      <c r="E108" s="271" t="s">
        <v>19</v>
      </c>
      <c r="F108" s="271" t="s">
        <v>20</v>
      </c>
      <c r="G108" s="91" t="s">
        <v>178</v>
      </c>
      <c r="H108" s="158" t="s">
        <v>50</v>
      </c>
      <c r="I108" s="158"/>
      <c r="J108" s="159"/>
      <c r="K108" s="163"/>
      <c r="L108" s="272"/>
      <c r="M108" s="78"/>
      <c r="N108" s="271" t="s">
        <v>174</v>
      </c>
      <c r="O108" s="271" t="s">
        <v>217</v>
      </c>
      <c r="P108" s="271" t="s">
        <v>19</v>
      </c>
      <c r="Q108" s="271" t="s">
        <v>20</v>
      </c>
      <c r="R108" s="114" t="s">
        <v>76</v>
      </c>
      <c r="S108" s="293" t="s">
        <v>55</v>
      </c>
      <c r="T108" s="294"/>
      <c r="U108" s="294"/>
      <c r="V108" s="295"/>
      <c r="W108" s="4"/>
      <c r="X108" s="10"/>
    </row>
    <row r="109" spans="1:24" s="11" customFormat="1" ht="37.5" x14ac:dyDescent="0.25">
      <c r="A109" s="272"/>
      <c r="B109" s="396"/>
      <c r="C109" s="361"/>
      <c r="D109" s="272"/>
      <c r="E109" s="272"/>
      <c r="F109" s="272"/>
      <c r="G109" s="91">
        <v>9385.7999999999993</v>
      </c>
      <c r="H109" s="91" t="s">
        <v>171</v>
      </c>
      <c r="I109" s="109">
        <v>9385.7999999999993</v>
      </c>
      <c r="J109" s="109">
        <v>0</v>
      </c>
      <c r="K109" s="245">
        <v>0</v>
      </c>
      <c r="L109" s="272"/>
      <c r="M109" s="78"/>
      <c r="N109" s="272"/>
      <c r="O109" s="272"/>
      <c r="P109" s="272"/>
      <c r="Q109" s="272"/>
      <c r="R109" s="182">
        <f>R111+R113+R115</f>
        <v>16885.8</v>
      </c>
      <c r="S109" s="91" t="s">
        <v>171</v>
      </c>
      <c r="T109" s="109">
        <f>4207.5+4207.5+970.8</f>
        <v>9385.7999999999993</v>
      </c>
      <c r="U109" s="185">
        <v>7500</v>
      </c>
      <c r="V109" s="109"/>
      <c r="W109" s="63"/>
      <c r="X109" s="10"/>
    </row>
    <row r="110" spans="1:24" s="11" customFormat="1" ht="28.9" customHeight="1" x14ac:dyDescent="0.25">
      <c r="A110" s="272"/>
      <c r="B110" s="396"/>
      <c r="C110" s="361"/>
      <c r="D110" s="272"/>
      <c r="E110" s="272"/>
      <c r="F110" s="272"/>
      <c r="G110" s="91" t="s">
        <v>75</v>
      </c>
      <c r="H110" s="158" t="s">
        <v>51</v>
      </c>
      <c r="I110" s="167"/>
      <c r="J110" s="168"/>
      <c r="K110" s="244"/>
      <c r="L110" s="272"/>
      <c r="M110" s="78"/>
      <c r="N110" s="272"/>
      <c r="O110" s="272"/>
      <c r="P110" s="272"/>
      <c r="Q110" s="272"/>
      <c r="R110" s="182" t="s">
        <v>75</v>
      </c>
      <c r="S110" s="293" t="s">
        <v>56</v>
      </c>
      <c r="T110" s="294"/>
      <c r="U110" s="294"/>
      <c r="V110" s="295"/>
      <c r="W110" s="4"/>
      <c r="X110" s="10"/>
    </row>
    <row r="111" spans="1:24" s="11" customFormat="1" ht="31.9" customHeight="1" x14ac:dyDescent="0.25">
      <c r="A111" s="272"/>
      <c r="B111" s="396"/>
      <c r="C111" s="361"/>
      <c r="D111" s="272"/>
      <c r="E111" s="272"/>
      <c r="F111" s="272"/>
      <c r="G111" s="91">
        <v>9385.7999999999993</v>
      </c>
      <c r="H111" s="91" t="s">
        <v>172</v>
      </c>
      <c r="I111" s="169">
        <v>3</v>
      </c>
      <c r="J111" s="169">
        <v>0</v>
      </c>
      <c r="K111" s="93">
        <v>0</v>
      </c>
      <c r="L111" s="272"/>
      <c r="M111" s="78"/>
      <c r="N111" s="272"/>
      <c r="O111" s="272"/>
      <c r="P111" s="272"/>
      <c r="Q111" s="272"/>
      <c r="R111" s="182">
        <v>9385.7999999999993</v>
      </c>
      <c r="S111" s="91" t="s">
        <v>233</v>
      </c>
      <c r="T111" s="169">
        <v>3</v>
      </c>
      <c r="U111" s="188">
        <v>1</v>
      </c>
      <c r="V111" s="169"/>
      <c r="W111" s="4"/>
      <c r="X111" s="10"/>
    </row>
    <row r="112" spans="1:24" s="11" customFormat="1" ht="31.15" customHeight="1" x14ac:dyDescent="0.25">
      <c r="A112" s="272"/>
      <c r="B112" s="396"/>
      <c r="C112" s="361"/>
      <c r="D112" s="272"/>
      <c r="E112" s="272"/>
      <c r="F112" s="272"/>
      <c r="G112" s="91" t="s">
        <v>73</v>
      </c>
      <c r="H112" s="159" t="s">
        <v>54</v>
      </c>
      <c r="I112" s="91"/>
      <c r="J112" s="91"/>
      <c r="K112" s="244"/>
      <c r="L112" s="272"/>
      <c r="M112" s="78"/>
      <c r="N112" s="272"/>
      <c r="O112" s="272"/>
      <c r="P112" s="272"/>
      <c r="Q112" s="272"/>
      <c r="R112" s="182" t="s">
        <v>73</v>
      </c>
      <c r="S112" s="274" t="s">
        <v>52</v>
      </c>
      <c r="T112" s="274"/>
      <c r="U112" s="274"/>
      <c r="V112" s="274"/>
      <c r="W112" s="4"/>
      <c r="X112" s="10"/>
    </row>
    <row r="113" spans="1:24" s="11" customFormat="1" ht="37.5" x14ac:dyDescent="0.25">
      <c r="A113" s="272"/>
      <c r="B113" s="396"/>
      <c r="C113" s="361"/>
      <c r="D113" s="272"/>
      <c r="E113" s="272"/>
      <c r="F113" s="272"/>
      <c r="G113" s="170">
        <v>0</v>
      </c>
      <c r="H113" s="91" t="s">
        <v>173</v>
      </c>
      <c r="I113" s="109">
        <v>3128.6</v>
      </c>
      <c r="J113" s="109">
        <v>0</v>
      </c>
      <c r="K113" s="245">
        <v>0</v>
      </c>
      <c r="L113" s="272"/>
      <c r="M113" s="78"/>
      <c r="N113" s="272"/>
      <c r="O113" s="272"/>
      <c r="P113" s="272"/>
      <c r="Q113" s="272"/>
      <c r="R113" s="242">
        <v>7500</v>
      </c>
      <c r="S113" s="91" t="s">
        <v>215</v>
      </c>
      <c r="T113" s="109">
        <f>T109/T111</f>
        <v>3128.6</v>
      </c>
      <c r="U113" s="185">
        <v>7500</v>
      </c>
      <c r="V113" s="109"/>
      <c r="W113" s="4"/>
      <c r="X113" s="10"/>
    </row>
    <row r="114" spans="1:24" s="11" customFormat="1" ht="31.15" customHeight="1" x14ac:dyDescent="0.25">
      <c r="A114" s="272"/>
      <c r="B114" s="396"/>
      <c r="C114" s="361"/>
      <c r="D114" s="272"/>
      <c r="E114" s="272"/>
      <c r="F114" s="272"/>
      <c r="G114" s="91" t="s">
        <v>74</v>
      </c>
      <c r="H114" s="159" t="s">
        <v>53</v>
      </c>
      <c r="I114" s="91"/>
      <c r="J114" s="91"/>
      <c r="K114" s="244"/>
      <c r="L114" s="272"/>
      <c r="M114" s="78"/>
      <c r="N114" s="272"/>
      <c r="O114" s="272"/>
      <c r="P114" s="272"/>
      <c r="Q114" s="272"/>
      <c r="R114" s="182"/>
      <c r="S114" s="274" t="s">
        <v>53</v>
      </c>
      <c r="T114" s="274"/>
      <c r="U114" s="274"/>
      <c r="V114" s="274"/>
      <c r="W114" s="4"/>
      <c r="X114" s="10"/>
    </row>
    <row r="115" spans="1:24" s="11" customFormat="1" ht="36" customHeight="1" x14ac:dyDescent="0.25">
      <c r="A115" s="272"/>
      <c r="B115" s="397"/>
      <c r="C115" s="361"/>
      <c r="D115" s="272"/>
      <c r="E115" s="272"/>
      <c r="F115" s="272"/>
      <c r="G115" s="218">
        <v>0</v>
      </c>
      <c r="H115" s="203" t="s">
        <v>202</v>
      </c>
      <c r="I115" s="219">
        <v>9</v>
      </c>
      <c r="J115" s="219">
        <v>0</v>
      </c>
      <c r="K115" s="243">
        <v>0</v>
      </c>
      <c r="L115" s="272"/>
      <c r="M115" s="78"/>
      <c r="N115" s="273"/>
      <c r="O115" s="273"/>
      <c r="P115" s="273"/>
      <c r="Q115" s="273"/>
      <c r="R115" s="86"/>
      <c r="S115" s="96" t="s">
        <v>202</v>
      </c>
      <c r="T115" s="169">
        <v>9</v>
      </c>
      <c r="U115" s="188">
        <v>3</v>
      </c>
      <c r="V115" s="169"/>
      <c r="W115" s="4"/>
      <c r="X115" s="10"/>
    </row>
    <row r="116" spans="1:24" s="11" customFormat="1" ht="36" customHeight="1" x14ac:dyDescent="0.25">
      <c r="A116" s="272"/>
      <c r="B116" s="279"/>
      <c r="C116" s="282"/>
      <c r="D116" s="285"/>
      <c r="E116" s="285"/>
      <c r="F116" s="285"/>
      <c r="G116" s="224"/>
      <c r="H116" s="225"/>
      <c r="I116" s="225"/>
      <c r="J116" s="225"/>
      <c r="K116" s="211"/>
      <c r="L116" s="340"/>
      <c r="M116" s="171"/>
      <c r="N116" s="382" t="s">
        <v>247</v>
      </c>
      <c r="O116" s="382">
        <v>2023</v>
      </c>
      <c r="P116" s="382" t="s">
        <v>218</v>
      </c>
      <c r="Q116" s="382" t="s">
        <v>20</v>
      </c>
      <c r="R116" s="193" t="s">
        <v>178</v>
      </c>
      <c r="S116" s="293" t="s">
        <v>50</v>
      </c>
      <c r="T116" s="385"/>
      <c r="U116" s="385"/>
      <c r="V116" s="386"/>
      <c r="W116" s="4"/>
      <c r="X116" s="10"/>
    </row>
    <row r="117" spans="1:24" s="11" customFormat="1" ht="36" customHeight="1" x14ac:dyDescent="0.25">
      <c r="A117" s="272"/>
      <c r="B117" s="280"/>
      <c r="C117" s="283"/>
      <c r="D117" s="286"/>
      <c r="E117" s="286"/>
      <c r="F117" s="286"/>
      <c r="G117" s="220"/>
      <c r="H117" s="220"/>
      <c r="I117" s="221"/>
      <c r="J117" s="221"/>
      <c r="K117" s="226"/>
      <c r="L117" s="340"/>
      <c r="M117" s="171"/>
      <c r="N117" s="383"/>
      <c r="O117" s="383"/>
      <c r="P117" s="383"/>
      <c r="Q117" s="383"/>
      <c r="R117" s="197">
        <f>R121</f>
        <v>25000</v>
      </c>
      <c r="S117" s="178" t="s">
        <v>197</v>
      </c>
      <c r="T117" s="185"/>
      <c r="U117" s="185">
        <v>25000</v>
      </c>
      <c r="V117" s="197"/>
      <c r="W117" s="63"/>
      <c r="X117" s="10"/>
    </row>
    <row r="118" spans="1:24" s="11" customFormat="1" ht="36" customHeight="1" x14ac:dyDescent="0.25">
      <c r="A118" s="272"/>
      <c r="B118" s="280"/>
      <c r="C118" s="283"/>
      <c r="D118" s="286"/>
      <c r="E118" s="286"/>
      <c r="F118" s="286"/>
      <c r="G118" s="220"/>
      <c r="H118" s="205"/>
      <c r="I118" s="220"/>
      <c r="J118" s="220"/>
      <c r="K118" s="227"/>
      <c r="L118" s="340"/>
      <c r="M118" s="171"/>
      <c r="N118" s="383"/>
      <c r="O118" s="383"/>
      <c r="P118" s="383"/>
      <c r="Q118" s="383"/>
      <c r="R118" s="193"/>
      <c r="S118" s="179" t="s">
        <v>51</v>
      </c>
      <c r="T118" s="179"/>
      <c r="U118" s="180"/>
      <c r="V118" s="187"/>
      <c r="W118" s="4"/>
      <c r="X118" s="10"/>
    </row>
    <row r="119" spans="1:24" s="11" customFormat="1" ht="36" customHeight="1" x14ac:dyDescent="0.25">
      <c r="A119" s="272"/>
      <c r="B119" s="280"/>
      <c r="C119" s="283"/>
      <c r="D119" s="286"/>
      <c r="E119" s="286"/>
      <c r="F119" s="286"/>
      <c r="G119" s="220"/>
      <c r="H119" s="220"/>
      <c r="I119" s="223"/>
      <c r="J119" s="223"/>
      <c r="K119" s="227"/>
      <c r="L119" s="340"/>
      <c r="M119" s="171"/>
      <c r="N119" s="383"/>
      <c r="O119" s="383"/>
      <c r="P119" s="383"/>
      <c r="Q119" s="383"/>
      <c r="R119" s="193"/>
      <c r="S119" s="178" t="s">
        <v>198</v>
      </c>
      <c r="T119" s="188"/>
      <c r="U119" s="188">
        <v>1</v>
      </c>
      <c r="V119" s="240"/>
      <c r="W119" s="4"/>
      <c r="X119" s="10"/>
    </row>
    <row r="120" spans="1:24" s="11" customFormat="1" ht="36" customHeight="1" x14ac:dyDescent="0.25">
      <c r="A120" s="272"/>
      <c r="B120" s="280"/>
      <c r="C120" s="283"/>
      <c r="D120" s="286"/>
      <c r="E120" s="286"/>
      <c r="F120" s="286"/>
      <c r="G120" s="220"/>
      <c r="H120" s="205"/>
      <c r="I120" s="220"/>
      <c r="J120" s="220"/>
      <c r="K120" s="227"/>
      <c r="L120" s="340"/>
      <c r="M120" s="171"/>
      <c r="N120" s="383"/>
      <c r="O120" s="383"/>
      <c r="P120" s="383"/>
      <c r="Q120" s="383"/>
      <c r="R120" s="193" t="s">
        <v>73</v>
      </c>
      <c r="S120" s="180" t="s">
        <v>54</v>
      </c>
      <c r="T120" s="178"/>
      <c r="U120" s="178"/>
      <c r="V120" s="187"/>
      <c r="W120" s="4"/>
      <c r="X120" s="10"/>
    </row>
    <row r="121" spans="1:24" s="11" customFormat="1" ht="36" customHeight="1" x14ac:dyDescent="0.25">
      <c r="A121" s="272"/>
      <c r="B121" s="280"/>
      <c r="C121" s="283"/>
      <c r="D121" s="286"/>
      <c r="E121" s="286"/>
      <c r="F121" s="286"/>
      <c r="G121" s="222"/>
      <c r="H121" s="220"/>
      <c r="I121" s="221"/>
      <c r="J121" s="221"/>
      <c r="K121" s="226"/>
      <c r="L121" s="340"/>
      <c r="M121" s="171"/>
      <c r="N121" s="383"/>
      <c r="O121" s="383"/>
      <c r="P121" s="383"/>
      <c r="Q121" s="383"/>
      <c r="R121" s="197">
        <v>25000</v>
      </c>
      <c r="S121" s="178" t="s">
        <v>199</v>
      </c>
      <c r="T121" s="185"/>
      <c r="U121" s="185">
        <v>25000</v>
      </c>
      <c r="V121" s="197"/>
      <c r="W121" s="4"/>
      <c r="X121" s="10"/>
    </row>
    <row r="122" spans="1:24" s="11" customFormat="1" ht="36" customHeight="1" x14ac:dyDescent="0.25">
      <c r="A122" s="272"/>
      <c r="B122" s="280"/>
      <c r="C122" s="283"/>
      <c r="D122" s="286"/>
      <c r="E122" s="286"/>
      <c r="F122" s="286"/>
      <c r="G122" s="220"/>
      <c r="H122" s="205"/>
      <c r="I122" s="220"/>
      <c r="J122" s="220"/>
      <c r="K122" s="227"/>
      <c r="L122" s="340"/>
      <c r="M122" s="171"/>
      <c r="N122" s="383"/>
      <c r="O122" s="383"/>
      <c r="P122" s="383"/>
      <c r="Q122" s="383"/>
      <c r="R122" s="193"/>
      <c r="S122" s="180" t="s">
        <v>53</v>
      </c>
      <c r="T122" s="178"/>
      <c r="U122" s="178"/>
      <c r="V122" s="187"/>
      <c r="W122" s="4"/>
      <c r="X122" s="10"/>
    </row>
    <row r="123" spans="1:24" s="11" customFormat="1" ht="36" customHeight="1" x14ac:dyDescent="0.25">
      <c r="A123" s="272"/>
      <c r="B123" s="281"/>
      <c r="C123" s="284"/>
      <c r="D123" s="287"/>
      <c r="E123" s="287"/>
      <c r="F123" s="287"/>
      <c r="G123" s="228"/>
      <c r="H123" s="229"/>
      <c r="I123" s="230"/>
      <c r="J123" s="230"/>
      <c r="K123" s="231"/>
      <c r="L123" s="340"/>
      <c r="M123" s="171"/>
      <c r="N123" s="384"/>
      <c r="O123" s="384"/>
      <c r="P123" s="384"/>
      <c r="Q123" s="384"/>
      <c r="R123" s="197"/>
      <c r="S123" s="237" t="s">
        <v>231</v>
      </c>
      <c r="T123" s="188"/>
      <c r="U123" s="188">
        <v>100</v>
      </c>
      <c r="V123" s="240"/>
      <c r="W123" s="4"/>
      <c r="X123" s="10"/>
    </row>
    <row r="124" spans="1:24" s="11" customFormat="1" ht="21" customHeight="1" x14ac:dyDescent="0.25">
      <c r="A124" s="272"/>
      <c r="B124" s="160"/>
      <c r="C124" s="161"/>
      <c r="D124" s="161"/>
      <c r="E124" s="161"/>
      <c r="F124" s="161"/>
      <c r="G124" s="161"/>
      <c r="H124" s="161"/>
      <c r="I124" s="161"/>
      <c r="J124" s="161"/>
      <c r="K124" s="162"/>
      <c r="L124" s="272"/>
      <c r="M124" s="78"/>
      <c r="N124" s="101"/>
      <c r="O124" s="101"/>
      <c r="P124" s="101"/>
      <c r="Q124" s="101"/>
      <c r="R124" s="86"/>
      <c r="S124" s="82"/>
      <c r="T124" s="97"/>
      <c r="U124" s="97"/>
      <c r="V124" s="97"/>
      <c r="W124" s="4"/>
      <c r="X124" s="10"/>
    </row>
    <row r="125" spans="1:24" s="11" customFormat="1" ht="21" customHeight="1" x14ac:dyDescent="0.25">
      <c r="A125" s="272"/>
      <c r="B125" s="360" t="s">
        <v>132</v>
      </c>
      <c r="C125" s="360"/>
      <c r="D125" s="360"/>
      <c r="E125" s="360"/>
      <c r="F125" s="360"/>
      <c r="G125" s="360"/>
      <c r="H125" s="360"/>
      <c r="I125" s="360"/>
      <c r="J125" s="360"/>
      <c r="K125" s="360"/>
      <c r="L125" s="272"/>
      <c r="M125" s="276" t="s">
        <v>132</v>
      </c>
      <c r="N125" s="277"/>
      <c r="O125" s="277"/>
      <c r="P125" s="277"/>
      <c r="Q125" s="277"/>
      <c r="R125" s="277"/>
      <c r="S125" s="277"/>
      <c r="T125" s="277"/>
      <c r="U125" s="277"/>
      <c r="V125" s="278"/>
      <c r="W125" s="4"/>
      <c r="X125" s="10"/>
    </row>
    <row r="126" spans="1:24" s="11" customFormat="1" x14ac:dyDescent="0.3">
      <c r="A126" s="272"/>
      <c r="B126" s="272" t="s">
        <v>94</v>
      </c>
      <c r="C126" s="305" t="s">
        <v>160</v>
      </c>
      <c r="D126" s="271" t="s">
        <v>80</v>
      </c>
      <c r="E126" s="271" t="s">
        <v>17</v>
      </c>
      <c r="F126" s="271" t="s">
        <v>2</v>
      </c>
      <c r="G126" s="81" t="s">
        <v>78</v>
      </c>
      <c r="H126" s="290" t="s">
        <v>50</v>
      </c>
      <c r="I126" s="291"/>
      <c r="J126" s="291"/>
      <c r="K126" s="292"/>
      <c r="L126" s="272"/>
      <c r="M126" s="272" t="s">
        <v>94</v>
      </c>
      <c r="N126" s="271" t="s">
        <v>160</v>
      </c>
      <c r="O126" s="271" t="s">
        <v>80</v>
      </c>
      <c r="P126" s="271" t="s">
        <v>17</v>
      </c>
      <c r="Q126" s="271" t="s">
        <v>2</v>
      </c>
      <c r="R126" s="81" t="s">
        <v>78</v>
      </c>
      <c r="S126" s="290" t="s">
        <v>50</v>
      </c>
      <c r="T126" s="291"/>
      <c r="U126" s="291"/>
      <c r="V126" s="292"/>
      <c r="W126" s="4"/>
      <c r="X126" s="10"/>
    </row>
    <row r="127" spans="1:24" s="11" customFormat="1" ht="56.25" x14ac:dyDescent="0.25">
      <c r="A127" s="272"/>
      <c r="B127" s="272"/>
      <c r="C127" s="361"/>
      <c r="D127" s="272"/>
      <c r="E127" s="272"/>
      <c r="F127" s="272"/>
      <c r="G127" s="81">
        <f>G129+G131+G133</f>
        <v>387.6</v>
      </c>
      <c r="H127" s="82" t="s">
        <v>66</v>
      </c>
      <c r="I127" s="98">
        <v>122.6</v>
      </c>
      <c r="J127" s="98">
        <f>I127*1.053</f>
        <v>129.09779999999998</v>
      </c>
      <c r="K127" s="98">
        <f>J127*1.053</f>
        <v>135.93998339999996</v>
      </c>
      <c r="L127" s="272"/>
      <c r="M127" s="272"/>
      <c r="N127" s="272"/>
      <c r="O127" s="272"/>
      <c r="P127" s="272"/>
      <c r="Q127" s="272"/>
      <c r="R127" s="81">
        <f>R129+R131+R133</f>
        <v>387.6</v>
      </c>
      <c r="S127" s="82" t="s">
        <v>219</v>
      </c>
      <c r="T127" s="98">
        <v>122.6</v>
      </c>
      <c r="U127" s="98">
        <f>T127*1.053</f>
        <v>129.09779999999998</v>
      </c>
      <c r="V127" s="98">
        <f>U127*1.053</f>
        <v>135.93998339999996</v>
      </c>
      <c r="W127" s="63"/>
      <c r="X127" s="10"/>
    </row>
    <row r="128" spans="1:24" s="11" customFormat="1" x14ac:dyDescent="0.25">
      <c r="A128" s="272"/>
      <c r="B128" s="272"/>
      <c r="C128" s="361"/>
      <c r="D128" s="272"/>
      <c r="E128" s="272"/>
      <c r="F128" s="272"/>
      <c r="G128" s="81" t="s">
        <v>75</v>
      </c>
      <c r="H128" s="293" t="s">
        <v>56</v>
      </c>
      <c r="I128" s="294"/>
      <c r="J128" s="294"/>
      <c r="K128" s="295"/>
      <c r="L128" s="272"/>
      <c r="M128" s="272"/>
      <c r="N128" s="272"/>
      <c r="O128" s="272"/>
      <c r="P128" s="272"/>
      <c r="Q128" s="272"/>
      <c r="R128" s="81" t="s">
        <v>75</v>
      </c>
      <c r="S128" s="293" t="s">
        <v>56</v>
      </c>
      <c r="T128" s="294"/>
      <c r="U128" s="294"/>
      <c r="V128" s="295"/>
      <c r="W128" s="4"/>
      <c r="X128" s="10"/>
    </row>
    <row r="129" spans="1:24" s="11" customFormat="1" x14ac:dyDescent="0.25">
      <c r="A129" s="272"/>
      <c r="B129" s="272"/>
      <c r="C129" s="361"/>
      <c r="D129" s="272"/>
      <c r="E129" s="272"/>
      <c r="F129" s="272"/>
      <c r="G129" s="81">
        <v>122.6</v>
      </c>
      <c r="H129" s="82" t="s">
        <v>27</v>
      </c>
      <c r="I129" s="97">
        <v>1800</v>
      </c>
      <c r="J129" s="97">
        <v>1900</v>
      </c>
      <c r="K129" s="97">
        <v>2000</v>
      </c>
      <c r="L129" s="272"/>
      <c r="M129" s="272"/>
      <c r="N129" s="272"/>
      <c r="O129" s="272"/>
      <c r="P129" s="272"/>
      <c r="Q129" s="272"/>
      <c r="R129" s="81">
        <v>122.6</v>
      </c>
      <c r="S129" s="82" t="s">
        <v>14</v>
      </c>
      <c r="T129" s="97">
        <v>1800</v>
      </c>
      <c r="U129" s="97">
        <v>1900</v>
      </c>
      <c r="V129" s="97">
        <v>2000</v>
      </c>
      <c r="W129" s="4"/>
      <c r="X129" s="10"/>
    </row>
    <row r="130" spans="1:24" s="11" customFormat="1" x14ac:dyDescent="0.25">
      <c r="A130" s="272"/>
      <c r="B130" s="272"/>
      <c r="C130" s="361"/>
      <c r="D130" s="272"/>
      <c r="E130" s="272"/>
      <c r="F130" s="272"/>
      <c r="G130" s="81" t="s">
        <v>73</v>
      </c>
      <c r="H130" s="293" t="s">
        <v>52</v>
      </c>
      <c r="I130" s="294"/>
      <c r="J130" s="294"/>
      <c r="K130" s="295"/>
      <c r="L130" s="272"/>
      <c r="M130" s="272"/>
      <c r="N130" s="272"/>
      <c r="O130" s="272"/>
      <c r="P130" s="272"/>
      <c r="Q130" s="272"/>
      <c r="R130" s="81" t="s">
        <v>73</v>
      </c>
      <c r="S130" s="293" t="s">
        <v>52</v>
      </c>
      <c r="T130" s="294"/>
      <c r="U130" s="294"/>
      <c r="V130" s="295"/>
      <c r="W130" s="4"/>
      <c r="X130" s="10"/>
    </row>
    <row r="131" spans="1:24" s="11" customFormat="1" x14ac:dyDescent="0.25">
      <c r="A131" s="272"/>
      <c r="B131" s="272"/>
      <c r="C131" s="361"/>
      <c r="D131" s="272"/>
      <c r="E131" s="272"/>
      <c r="F131" s="272"/>
      <c r="G131" s="81">
        <v>129.1</v>
      </c>
      <c r="H131" s="82" t="s">
        <v>16</v>
      </c>
      <c r="I131" s="102">
        <f>I127/I129*1000</f>
        <v>68.111111111111114</v>
      </c>
      <c r="J131" s="102">
        <f>J127/J129*1000</f>
        <v>67.946210526315781</v>
      </c>
      <c r="K131" s="102">
        <f>K127/K129*1000</f>
        <v>67.96999169999998</v>
      </c>
      <c r="L131" s="272"/>
      <c r="M131" s="272"/>
      <c r="N131" s="272"/>
      <c r="O131" s="272"/>
      <c r="P131" s="272"/>
      <c r="Q131" s="272"/>
      <c r="R131" s="81">
        <v>129.1</v>
      </c>
      <c r="S131" s="82" t="s">
        <v>16</v>
      </c>
      <c r="T131" s="102">
        <f>T127/T129*1000</f>
        <v>68.111111111111114</v>
      </c>
      <c r="U131" s="102">
        <f>U127/U129*1000</f>
        <v>67.946210526315781</v>
      </c>
      <c r="V131" s="102">
        <f>V127/V129*1000</f>
        <v>67.96999169999998</v>
      </c>
      <c r="W131" s="4"/>
      <c r="X131" s="10"/>
    </row>
    <row r="132" spans="1:24" s="11" customFormat="1" x14ac:dyDescent="0.25">
      <c r="A132" s="272"/>
      <c r="B132" s="272"/>
      <c r="C132" s="361"/>
      <c r="D132" s="272"/>
      <c r="E132" s="272"/>
      <c r="F132" s="272"/>
      <c r="G132" s="86" t="s">
        <v>74</v>
      </c>
      <c r="H132" s="293" t="s">
        <v>57</v>
      </c>
      <c r="I132" s="294"/>
      <c r="J132" s="294"/>
      <c r="K132" s="295"/>
      <c r="L132" s="272"/>
      <c r="M132" s="272"/>
      <c r="N132" s="272"/>
      <c r="O132" s="272"/>
      <c r="P132" s="272"/>
      <c r="Q132" s="272"/>
      <c r="R132" s="86" t="s">
        <v>74</v>
      </c>
      <c r="S132" s="293" t="s">
        <v>57</v>
      </c>
      <c r="T132" s="294"/>
      <c r="U132" s="294"/>
      <c r="V132" s="295"/>
      <c r="W132" s="4"/>
      <c r="X132" s="10"/>
    </row>
    <row r="133" spans="1:24" s="11" customFormat="1" ht="56.25" x14ac:dyDescent="0.25">
      <c r="A133" s="272"/>
      <c r="B133" s="272"/>
      <c r="C133" s="306"/>
      <c r="D133" s="273"/>
      <c r="E133" s="273"/>
      <c r="F133" s="273"/>
      <c r="G133" s="86">
        <v>135.9</v>
      </c>
      <c r="H133" s="82" t="s">
        <v>32</v>
      </c>
      <c r="I133" s="97">
        <v>100</v>
      </c>
      <c r="J133" s="97">
        <v>105.6</v>
      </c>
      <c r="K133" s="97">
        <v>105.2</v>
      </c>
      <c r="L133" s="272"/>
      <c r="M133" s="272"/>
      <c r="N133" s="273"/>
      <c r="O133" s="273"/>
      <c r="P133" s="273"/>
      <c r="Q133" s="273"/>
      <c r="R133" s="86">
        <v>135.9</v>
      </c>
      <c r="S133" s="82" t="s">
        <v>225</v>
      </c>
      <c r="T133" s="97">
        <v>100</v>
      </c>
      <c r="U133" s="97">
        <v>105.6</v>
      </c>
      <c r="V133" s="97">
        <v>105.2</v>
      </c>
      <c r="W133" s="4"/>
      <c r="X133" s="10"/>
    </row>
    <row r="134" spans="1:24" s="14" customFormat="1" ht="21" customHeight="1" x14ac:dyDescent="0.35">
      <c r="A134" s="272"/>
      <c r="B134" s="272"/>
      <c r="C134" s="271" t="s">
        <v>210</v>
      </c>
      <c r="D134" s="271" t="s">
        <v>80</v>
      </c>
      <c r="E134" s="271" t="s">
        <v>83</v>
      </c>
      <c r="F134" s="271" t="s">
        <v>2</v>
      </c>
      <c r="G134" s="81" t="s">
        <v>78</v>
      </c>
      <c r="H134" s="290" t="s">
        <v>55</v>
      </c>
      <c r="I134" s="291"/>
      <c r="J134" s="291"/>
      <c r="K134" s="292"/>
      <c r="L134" s="272"/>
      <c r="M134" s="272"/>
      <c r="N134" s="271" t="s">
        <v>210</v>
      </c>
      <c r="O134" s="271" t="s">
        <v>80</v>
      </c>
      <c r="P134" s="271" t="s">
        <v>83</v>
      </c>
      <c r="Q134" s="271" t="s">
        <v>2</v>
      </c>
      <c r="R134" s="81" t="s">
        <v>78</v>
      </c>
      <c r="S134" s="290" t="s">
        <v>55</v>
      </c>
      <c r="T134" s="291"/>
      <c r="U134" s="291"/>
      <c r="V134" s="292"/>
      <c r="W134" s="19"/>
      <c r="X134" s="13"/>
    </row>
    <row r="135" spans="1:24" s="14" customFormat="1" ht="77.25" customHeight="1" x14ac:dyDescent="0.35">
      <c r="A135" s="272"/>
      <c r="B135" s="272"/>
      <c r="C135" s="272"/>
      <c r="D135" s="272"/>
      <c r="E135" s="272"/>
      <c r="F135" s="272"/>
      <c r="G135" s="81">
        <f>G137+G139+G141</f>
        <v>412.4</v>
      </c>
      <c r="H135" s="82" t="s">
        <v>86</v>
      </c>
      <c r="I135" s="98">
        <v>130</v>
      </c>
      <c r="J135" s="98">
        <f>I135*1.053</f>
        <v>136.88999999999999</v>
      </c>
      <c r="K135" s="98">
        <f>J135*1.063</f>
        <v>145.51406999999998</v>
      </c>
      <c r="L135" s="272"/>
      <c r="M135" s="272"/>
      <c r="N135" s="272"/>
      <c r="O135" s="272"/>
      <c r="P135" s="272"/>
      <c r="Q135" s="272"/>
      <c r="R135" s="81">
        <f>R137+R139+R141</f>
        <v>412.4</v>
      </c>
      <c r="S135" s="82" t="s">
        <v>228</v>
      </c>
      <c r="T135" s="98">
        <v>130</v>
      </c>
      <c r="U135" s="98">
        <f>T135*1.053</f>
        <v>136.88999999999999</v>
      </c>
      <c r="V135" s="98">
        <f>U135*1.063</f>
        <v>145.51406999999998</v>
      </c>
      <c r="W135" s="72"/>
      <c r="X135" s="13"/>
    </row>
    <row r="136" spans="1:24" s="14" customFormat="1" x14ac:dyDescent="0.35">
      <c r="A136" s="272"/>
      <c r="B136" s="272"/>
      <c r="C136" s="272"/>
      <c r="D136" s="272"/>
      <c r="E136" s="272"/>
      <c r="F136" s="272"/>
      <c r="G136" s="81" t="s">
        <v>75</v>
      </c>
      <c r="H136" s="293" t="s">
        <v>56</v>
      </c>
      <c r="I136" s="294"/>
      <c r="J136" s="294"/>
      <c r="K136" s="295"/>
      <c r="L136" s="272"/>
      <c r="M136" s="272"/>
      <c r="N136" s="272"/>
      <c r="O136" s="272"/>
      <c r="P136" s="272"/>
      <c r="Q136" s="272"/>
      <c r="R136" s="81" t="s">
        <v>75</v>
      </c>
      <c r="S136" s="293" t="s">
        <v>56</v>
      </c>
      <c r="T136" s="294"/>
      <c r="U136" s="294"/>
      <c r="V136" s="295"/>
      <c r="W136" s="19"/>
      <c r="X136" s="13"/>
    </row>
    <row r="137" spans="1:24" s="14" customFormat="1" x14ac:dyDescent="0.35">
      <c r="A137" s="272"/>
      <c r="B137" s="272"/>
      <c r="C137" s="272"/>
      <c r="D137" s="272"/>
      <c r="E137" s="272"/>
      <c r="F137" s="272"/>
      <c r="G137" s="81">
        <v>130</v>
      </c>
      <c r="H137" s="82" t="s">
        <v>26</v>
      </c>
      <c r="I137" s="97">
        <v>800</v>
      </c>
      <c r="J137" s="97">
        <v>850</v>
      </c>
      <c r="K137" s="97">
        <v>900</v>
      </c>
      <c r="L137" s="272"/>
      <c r="M137" s="272"/>
      <c r="N137" s="272"/>
      <c r="O137" s="272"/>
      <c r="P137" s="272"/>
      <c r="Q137" s="272"/>
      <c r="R137" s="81">
        <v>130</v>
      </c>
      <c r="S137" s="82" t="s">
        <v>196</v>
      </c>
      <c r="T137" s="97">
        <v>800</v>
      </c>
      <c r="U137" s="97">
        <v>850</v>
      </c>
      <c r="V137" s="97">
        <v>900</v>
      </c>
      <c r="W137" s="19"/>
      <c r="X137" s="13"/>
    </row>
    <row r="138" spans="1:24" s="14" customFormat="1" x14ac:dyDescent="0.35">
      <c r="A138" s="272"/>
      <c r="B138" s="272"/>
      <c r="C138" s="272"/>
      <c r="D138" s="272"/>
      <c r="E138" s="272"/>
      <c r="F138" s="272"/>
      <c r="G138" s="81" t="s">
        <v>73</v>
      </c>
      <c r="H138" s="293" t="s">
        <v>52</v>
      </c>
      <c r="I138" s="294"/>
      <c r="J138" s="294"/>
      <c r="K138" s="295"/>
      <c r="L138" s="272"/>
      <c r="M138" s="272"/>
      <c r="N138" s="272"/>
      <c r="O138" s="272"/>
      <c r="P138" s="272"/>
      <c r="Q138" s="272"/>
      <c r="R138" s="81" t="s">
        <v>73</v>
      </c>
      <c r="S138" s="293" t="s">
        <v>52</v>
      </c>
      <c r="T138" s="294"/>
      <c r="U138" s="294"/>
      <c r="V138" s="295"/>
      <c r="W138" s="19"/>
      <c r="X138" s="13"/>
    </row>
    <row r="139" spans="1:24" s="14" customFormat="1" x14ac:dyDescent="0.35">
      <c r="A139" s="272"/>
      <c r="B139" s="272"/>
      <c r="C139" s="272"/>
      <c r="D139" s="272"/>
      <c r="E139" s="272"/>
      <c r="F139" s="272"/>
      <c r="G139" s="81">
        <v>136.9</v>
      </c>
      <c r="H139" s="82" t="s">
        <v>13</v>
      </c>
      <c r="I139" s="98">
        <f>I135/I137*1000</f>
        <v>162.5</v>
      </c>
      <c r="J139" s="98">
        <f>J135/J137*1000</f>
        <v>161.0470588235294</v>
      </c>
      <c r="K139" s="98">
        <f>K135/K137*1000</f>
        <v>161.68229999999997</v>
      </c>
      <c r="L139" s="272"/>
      <c r="M139" s="272"/>
      <c r="N139" s="272"/>
      <c r="O139" s="272"/>
      <c r="P139" s="272"/>
      <c r="Q139" s="272"/>
      <c r="R139" s="81">
        <v>136.9</v>
      </c>
      <c r="S139" s="82" t="s">
        <v>13</v>
      </c>
      <c r="T139" s="98">
        <f>T135/T137*1000</f>
        <v>162.5</v>
      </c>
      <c r="U139" s="98">
        <f>U135/U137*1000</f>
        <v>161.0470588235294</v>
      </c>
      <c r="V139" s="98">
        <f>V135/V137*1000</f>
        <v>161.68229999999997</v>
      </c>
      <c r="W139" s="19"/>
      <c r="X139" s="13"/>
    </row>
    <row r="140" spans="1:24" s="14" customFormat="1" x14ac:dyDescent="0.35">
      <c r="A140" s="272"/>
      <c r="B140" s="272"/>
      <c r="C140" s="272"/>
      <c r="D140" s="272"/>
      <c r="E140" s="272"/>
      <c r="F140" s="272"/>
      <c r="G140" s="86" t="s">
        <v>74</v>
      </c>
      <c r="H140" s="293" t="s">
        <v>53</v>
      </c>
      <c r="I140" s="294"/>
      <c r="J140" s="294"/>
      <c r="K140" s="295"/>
      <c r="L140" s="272"/>
      <c r="M140" s="272"/>
      <c r="N140" s="272"/>
      <c r="O140" s="272"/>
      <c r="P140" s="272"/>
      <c r="Q140" s="272"/>
      <c r="R140" s="86" t="s">
        <v>74</v>
      </c>
      <c r="S140" s="293" t="s">
        <v>53</v>
      </c>
      <c r="T140" s="294"/>
      <c r="U140" s="294"/>
      <c r="V140" s="295"/>
      <c r="W140" s="19"/>
      <c r="X140" s="13"/>
    </row>
    <row r="141" spans="1:24" s="14" customFormat="1" ht="37.5" x14ac:dyDescent="0.35">
      <c r="A141" s="272"/>
      <c r="B141" s="272"/>
      <c r="C141" s="273"/>
      <c r="D141" s="273"/>
      <c r="E141" s="273"/>
      <c r="F141" s="273"/>
      <c r="G141" s="86">
        <v>145.5</v>
      </c>
      <c r="H141" s="82" t="s">
        <v>31</v>
      </c>
      <c r="I141" s="97">
        <v>100</v>
      </c>
      <c r="J141" s="97">
        <v>106.3</v>
      </c>
      <c r="K141" s="97">
        <v>105.9</v>
      </c>
      <c r="L141" s="272"/>
      <c r="M141" s="272"/>
      <c r="N141" s="273"/>
      <c r="O141" s="273"/>
      <c r="P141" s="273"/>
      <c r="Q141" s="273"/>
      <c r="R141" s="86">
        <v>145.5</v>
      </c>
      <c r="S141" s="82" t="s">
        <v>220</v>
      </c>
      <c r="T141" s="97">
        <v>100</v>
      </c>
      <c r="U141" s="97">
        <v>106.3</v>
      </c>
      <c r="V141" s="97">
        <v>105.9</v>
      </c>
      <c r="W141" s="19"/>
      <c r="X141" s="13"/>
    </row>
    <row r="142" spans="1:24" s="14" customFormat="1" ht="21" customHeight="1" x14ac:dyDescent="0.35">
      <c r="A142" s="272"/>
      <c r="B142" s="276" t="s">
        <v>152</v>
      </c>
      <c r="C142" s="277"/>
      <c r="D142" s="277"/>
      <c r="E142" s="277"/>
      <c r="F142" s="277"/>
      <c r="G142" s="277"/>
      <c r="H142" s="277"/>
      <c r="I142" s="277"/>
      <c r="J142" s="277"/>
      <c r="K142" s="278"/>
      <c r="L142" s="272"/>
      <c r="M142" s="276" t="s">
        <v>152</v>
      </c>
      <c r="N142" s="277"/>
      <c r="O142" s="277"/>
      <c r="P142" s="277"/>
      <c r="Q142" s="277"/>
      <c r="R142" s="277"/>
      <c r="S142" s="277"/>
      <c r="T142" s="277"/>
      <c r="U142" s="277"/>
      <c r="V142" s="278"/>
      <c r="W142" s="19"/>
      <c r="X142" s="13"/>
    </row>
    <row r="143" spans="1:24" s="14" customFormat="1" ht="21" customHeight="1" x14ac:dyDescent="0.35">
      <c r="A143" s="272"/>
      <c r="B143" s="271" t="s">
        <v>94</v>
      </c>
      <c r="C143" s="275" t="s">
        <v>161</v>
      </c>
      <c r="D143" s="271" t="s">
        <v>113</v>
      </c>
      <c r="E143" s="275" t="s">
        <v>10</v>
      </c>
      <c r="F143" s="275" t="s">
        <v>2</v>
      </c>
      <c r="G143" s="86" t="s">
        <v>78</v>
      </c>
      <c r="H143" s="338" t="s">
        <v>55</v>
      </c>
      <c r="I143" s="338"/>
      <c r="J143" s="338"/>
      <c r="K143" s="338"/>
      <c r="L143" s="272"/>
      <c r="M143" s="271" t="s">
        <v>94</v>
      </c>
      <c r="N143" s="275" t="s">
        <v>161</v>
      </c>
      <c r="O143" s="271" t="s">
        <v>113</v>
      </c>
      <c r="P143" s="275" t="s">
        <v>10</v>
      </c>
      <c r="Q143" s="275" t="s">
        <v>2</v>
      </c>
      <c r="R143" s="86" t="s">
        <v>78</v>
      </c>
      <c r="S143" s="338" t="s">
        <v>55</v>
      </c>
      <c r="T143" s="338"/>
      <c r="U143" s="338"/>
      <c r="V143" s="338"/>
      <c r="W143" s="19"/>
      <c r="X143" s="13"/>
    </row>
    <row r="144" spans="1:24" s="14" customFormat="1" ht="75" x14ac:dyDescent="0.35">
      <c r="A144" s="272"/>
      <c r="B144" s="272"/>
      <c r="C144" s="275"/>
      <c r="D144" s="272"/>
      <c r="E144" s="275"/>
      <c r="F144" s="275"/>
      <c r="G144" s="86">
        <f>G146+G148+G150</f>
        <v>826.5</v>
      </c>
      <c r="H144" s="82" t="s">
        <v>151</v>
      </c>
      <c r="I144" s="97">
        <v>261.39999999999998</v>
      </c>
      <c r="J144" s="98">
        <f>I144*1.053</f>
        <v>275.25419999999997</v>
      </c>
      <c r="K144" s="98">
        <f>J144*105.3%</f>
        <v>289.84267259999996</v>
      </c>
      <c r="L144" s="272"/>
      <c r="M144" s="272"/>
      <c r="N144" s="275"/>
      <c r="O144" s="272"/>
      <c r="P144" s="275"/>
      <c r="Q144" s="275"/>
      <c r="R144" s="86">
        <f>R146+R148+R150</f>
        <v>826.5</v>
      </c>
      <c r="S144" s="82" t="s">
        <v>234</v>
      </c>
      <c r="T144" s="97">
        <v>261.39999999999998</v>
      </c>
      <c r="U144" s="98">
        <f>T144*1.053</f>
        <v>275.25419999999997</v>
      </c>
      <c r="V144" s="98">
        <f>U144*105.3%</f>
        <v>289.84267259999996</v>
      </c>
      <c r="W144" s="19"/>
      <c r="X144" s="13"/>
    </row>
    <row r="145" spans="1:24" s="14" customFormat="1" x14ac:dyDescent="0.35">
      <c r="A145" s="272"/>
      <c r="B145" s="272"/>
      <c r="C145" s="275"/>
      <c r="D145" s="272"/>
      <c r="E145" s="275"/>
      <c r="F145" s="275"/>
      <c r="G145" s="86" t="s">
        <v>75</v>
      </c>
      <c r="H145" s="338" t="s">
        <v>51</v>
      </c>
      <c r="I145" s="338"/>
      <c r="J145" s="338"/>
      <c r="K145" s="338"/>
      <c r="L145" s="272"/>
      <c r="M145" s="272"/>
      <c r="N145" s="275"/>
      <c r="O145" s="272"/>
      <c r="P145" s="275"/>
      <c r="Q145" s="275"/>
      <c r="R145" s="86" t="s">
        <v>75</v>
      </c>
      <c r="S145" s="338" t="s">
        <v>51</v>
      </c>
      <c r="T145" s="338"/>
      <c r="U145" s="338"/>
      <c r="V145" s="338"/>
      <c r="W145" s="19"/>
      <c r="X145" s="13"/>
    </row>
    <row r="146" spans="1:24" s="14" customFormat="1" x14ac:dyDescent="0.35">
      <c r="A146" s="272"/>
      <c r="B146" s="272"/>
      <c r="C146" s="275"/>
      <c r="D146" s="272"/>
      <c r="E146" s="275"/>
      <c r="F146" s="275"/>
      <c r="G146" s="86">
        <v>261.39999999999998</v>
      </c>
      <c r="H146" s="82" t="s">
        <v>27</v>
      </c>
      <c r="I146" s="97">
        <v>1400</v>
      </c>
      <c r="J146" s="97">
        <v>1475</v>
      </c>
      <c r="K146" s="97">
        <v>1570</v>
      </c>
      <c r="L146" s="272"/>
      <c r="M146" s="272"/>
      <c r="N146" s="275"/>
      <c r="O146" s="272"/>
      <c r="P146" s="275"/>
      <c r="Q146" s="275"/>
      <c r="R146" s="86">
        <v>261.39999999999998</v>
      </c>
      <c r="S146" s="82" t="s">
        <v>14</v>
      </c>
      <c r="T146" s="97">
        <v>1400</v>
      </c>
      <c r="U146" s="97">
        <v>1475</v>
      </c>
      <c r="V146" s="97">
        <v>1570</v>
      </c>
      <c r="W146" s="19"/>
      <c r="X146" s="13"/>
    </row>
    <row r="147" spans="1:24" s="14" customFormat="1" x14ac:dyDescent="0.35">
      <c r="A147" s="272"/>
      <c r="B147" s="272"/>
      <c r="C147" s="275"/>
      <c r="D147" s="272"/>
      <c r="E147" s="275"/>
      <c r="F147" s="275"/>
      <c r="G147" s="86" t="s">
        <v>73</v>
      </c>
      <c r="H147" s="338" t="s">
        <v>54</v>
      </c>
      <c r="I147" s="338"/>
      <c r="J147" s="338"/>
      <c r="K147" s="338"/>
      <c r="L147" s="272"/>
      <c r="M147" s="272"/>
      <c r="N147" s="275"/>
      <c r="O147" s="272"/>
      <c r="P147" s="275"/>
      <c r="Q147" s="275"/>
      <c r="R147" s="86" t="s">
        <v>73</v>
      </c>
      <c r="S147" s="338" t="s">
        <v>54</v>
      </c>
      <c r="T147" s="338"/>
      <c r="U147" s="338"/>
      <c r="V147" s="338"/>
      <c r="W147" s="19"/>
      <c r="X147" s="13"/>
    </row>
    <row r="148" spans="1:24" s="14" customFormat="1" x14ac:dyDescent="0.35">
      <c r="A148" s="272"/>
      <c r="B148" s="272"/>
      <c r="C148" s="275"/>
      <c r="D148" s="272"/>
      <c r="E148" s="275"/>
      <c r="F148" s="275"/>
      <c r="G148" s="86">
        <v>275.3</v>
      </c>
      <c r="H148" s="82" t="s">
        <v>16</v>
      </c>
      <c r="I148" s="98">
        <f>I144/I146*1000</f>
        <v>186.71428571428569</v>
      </c>
      <c r="J148" s="98">
        <f>J144/J146*1000</f>
        <v>186.61301694915252</v>
      </c>
      <c r="K148" s="98">
        <f>K144/K146*1000</f>
        <v>184.61316726114646</v>
      </c>
      <c r="L148" s="272"/>
      <c r="M148" s="272"/>
      <c r="N148" s="275"/>
      <c r="O148" s="272"/>
      <c r="P148" s="275"/>
      <c r="Q148" s="275"/>
      <c r="R148" s="86">
        <v>275.3</v>
      </c>
      <c r="S148" s="82" t="s">
        <v>16</v>
      </c>
      <c r="T148" s="98">
        <f>T144/T146*1000</f>
        <v>186.71428571428569</v>
      </c>
      <c r="U148" s="98">
        <f>U144/U146*1000</f>
        <v>186.61301694915252</v>
      </c>
      <c r="V148" s="98">
        <f>V144/V146*1000</f>
        <v>184.61316726114646</v>
      </c>
      <c r="W148" s="19"/>
      <c r="X148" s="13"/>
    </row>
    <row r="149" spans="1:24" s="14" customFormat="1" x14ac:dyDescent="0.35">
      <c r="A149" s="272"/>
      <c r="B149" s="272"/>
      <c r="C149" s="275"/>
      <c r="D149" s="272"/>
      <c r="E149" s="275"/>
      <c r="F149" s="275"/>
      <c r="G149" s="86" t="s">
        <v>74</v>
      </c>
      <c r="H149" s="338" t="s">
        <v>57</v>
      </c>
      <c r="I149" s="338"/>
      <c r="J149" s="338"/>
      <c r="K149" s="338"/>
      <c r="L149" s="272"/>
      <c r="M149" s="272"/>
      <c r="N149" s="275"/>
      <c r="O149" s="272"/>
      <c r="P149" s="275"/>
      <c r="Q149" s="275"/>
      <c r="R149" s="86" t="s">
        <v>74</v>
      </c>
      <c r="S149" s="338" t="s">
        <v>57</v>
      </c>
      <c r="T149" s="338"/>
      <c r="U149" s="338"/>
      <c r="V149" s="338"/>
      <c r="W149" s="19"/>
      <c r="X149" s="13"/>
    </row>
    <row r="150" spans="1:24" s="14" customFormat="1" ht="37.5" x14ac:dyDescent="0.35">
      <c r="A150" s="272"/>
      <c r="B150" s="89"/>
      <c r="C150" s="275"/>
      <c r="D150" s="273"/>
      <c r="E150" s="275"/>
      <c r="F150" s="275"/>
      <c r="G150" s="86">
        <v>289.8</v>
      </c>
      <c r="H150" s="82" t="s">
        <v>28</v>
      </c>
      <c r="I150" s="97">
        <v>100</v>
      </c>
      <c r="J150" s="97">
        <v>105.4</v>
      </c>
      <c r="K150" s="97">
        <v>106.4</v>
      </c>
      <c r="L150" s="272"/>
      <c r="M150" s="89"/>
      <c r="N150" s="275"/>
      <c r="O150" s="273"/>
      <c r="P150" s="275"/>
      <c r="Q150" s="275"/>
      <c r="R150" s="86">
        <v>289.8</v>
      </c>
      <c r="S150" s="82" t="s">
        <v>31</v>
      </c>
      <c r="T150" s="97">
        <v>100</v>
      </c>
      <c r="U150" s="97">
        <v>105.4</v>
      </c>
      <c r="V150" s="97">
        <v>106.4</v>
      </c>
      <c r="W150" s="19"/>
      <c r="X150" s="13"/>
    </row>
    <row r="151" spans="1:24" s="12" customFormat="1" ht="21" customHeight="1" x14ac:dyDescent="0.25">
      <c r="A151" s="272"/>
      <c r="B151" s="89"/>
      <c r="C151" s="271" t="s">
        <v>162</v>
      </c>
      <c r="D151" s="271" t="s">
        <v>80</v>
      </c>
      <c r="E151" s="271" t="s">
        <v>19</v>
      </c>
      <c r="F151" s="271" t="s">
        <v>2</v>
      </c>
      <c r="G151" s="86" t="s">
        <v>78</v>
      </c>
      <c r="H151" s="338" t="s">
        <v>55</v>
      </c>
      <c r="I151" s="338"/>
      <c r="J151" s="338"/>
      <c r="K151" s="338"/>
      <c r="L151" s="272"/>
      <c r="M151" s="89"/>
      <c r="N151" s="271" t="s">
        <v>162</v>
      </c>
      <c r="O151" s="271" t="s">
        <v>80</v>
      </c>
      <c r="P151" s="271" t="s">
        <v>19</v>
      </c>
      <c r="Q151" s="271" t="s">
        <v>2</v>
      </c>
      <c r="R151" s="86" t="s">
        <v>78</v>
      </c>
      <c r="S151" s="338" t="s">
        <v>55</v>
      </c>
      <c r="T151" s="338"/>
      <c r="U151" s="338"/>
      <c r="V151" s="338"/>
      <c r="W151" s="20"/>
    </row>
    <row r="152" spans="1:24" s="12" customFormat="1" ht="63.75" customHeight="1" x14ac:dyDescent="0.25">
      <c r="A152" s="272"/>
      <c r="B152" s="89"/>
      <c r="C152" s="272"/>
      <c r="D152" s="272"/>
      <c r="E152" s="272"/>
      <c r="F152" s="272"/>
      <c r="G152" s="86">
        <v>6104.6</v>
      </c>
      <c r="H152" s="82" t="s">
        <v>65</v>
      </c>
      <c r="I152" s="97">
        <v>1717</v>
      </c>
      <c r="J152" s="97">
        <v>2137.1999999999998</v>
      </c>
      <c r="K152" s="97">
        <v>2250.4</v>
      </c>
      <c r="L152" s="272"/>
      <c r="M152" s="89"/>
      <c r="N152" s="272"/>
      <c r="O152" s="272"/>
      <c r="P152" s="272"/>
      <c r="Q152" s="272"/>
      <c r="R152" s="86">
        <f>R154+R156+R158</f>
        <v>6104.6</v>
      </c>
      <c r="S152" s="82" t="s">
        <v>65</v>
      </c>
      <c r="T152" s="98">
        <v>1717</v>
      </c>
      <c r="U152" s="97">
        <v>2137.1999999999998</v>
      </c>
      <c r="V152" s="97">
        <v>2250.4</v>
      </c>
      <c r="W152" s="65"/>
    </row>
    <row r="153" spans="1:24" s="12" customFormat="1" x14ac:dyDescent="0.25">
      <c r="A153" s="272"/>
      <c r="B153" s="89"/>
      <c r="C153" s="272"/>
      <c r="D153" s="272"/>
      <c r="E153" s="272"/>
      <c r="F153" s="272"/>
      <c r="G153" s="86" t="s">
        <v>75</v>
      </c>
      <c r="H153" s="338" t="s">
        <v>51</v>
      </c>
      <c r="I153" s="338"/>
      <c r="J153" s="338"/>
      <c r="K153" s="338"/>
      <c r="L153" s="272"/>
      <c r="M153" s="89"/>
      <c r="N153" s="272"/>
      <c r="O153" s="272"/>
      <c r="P153" s="272"/>
      <c r="Q153" s="272"/>
      <c r="R153" s="86" t="s">
        <v>75</v>
      </c>
      <c r="S153" s="338" t="s">
        <v>51</v>
      </c>
      <c r="T153" s="338"/>
      <c r="U153" s="338"/>
      <c r="V153" s="338"/>
      <c r="W153" s="20"/>
    </row>
    <row r="154" spans="1:24" s="12" customFormat="1" x14ac:dyDescent="0.25">
      <c r="A154" s="272"/>
      <c r="B154" s="89"/>
      <c r="C154" s="272"/>
      <c r="D154" s="272"/>
      <c r="E154" s="272"/>
      <c r="F154" s="272"/>
      <c r="G154" s="86">
        <v>1717</v>
      </c>
      <c r="H154" s="82" t="s">
        <v>29</v>
      </c>
      <c r="I154" s="97">
        <v>15000</v>
      </c>
      <c r="J154" s="97">
        <v>15000</v>
      </c>
      <c r="K154" s="97">
        <v>15000</v>
      </c>
      <c r="L154" s="272"/>
      <c r="M154" s="89"/>
      <c r="N154" s="272"/>
      <c r="O154" s="272"/>
      <c r="P154" s="272"/>
      <c r="Q154" s="272"/>
      <c r="R154" s="86">
        <v>1717</v>
      </c>
      <c r="S154" s="82" t="s">
        <v>196</v>
      </c>
      <c r="T154" s="97">
        <v>15000</v>
      </c>
      <c r="U154" s="97">
        <v>15000</v>
      </c>
      <c r="V154" s="97">
        <v>15000</v>
      </c>
      <c r="W154" s="20"/>
    </row>
    <row r="155" spans="1:24" s="12" customFormat="1" x14ac:dyDescent="0.25">
      <c r="A155" s="272"/>
      <c r="B155" s="89"/>
      <c r="C155" s="272"/>
      <c r="D155" s="272"/>
      <c r="E155" s="272"/>
      <c r="F155" s="272"/>
      <c r="G155" s="86" t="s">
        <v>73</v>
      </c>
      <c r="H155" s="338" t="s">
        <v>52</v>
      </c>
      <c r="I155" s="338"/>
      <c r="J155" s="338"/>
      <c r="K155" s="338"/>
      <c r="L155" s="272"/>
      <c r="M155" s="89"/>
      <c r="N155" s="272"/>
      <c r="O155" s="272"/>
      <c r="P155" s="272"/>
      <c r="Q155" s="272"/>
      <c r="R155" s="86" t="s">
        <v>73</v>
      </c>
      <c r="S155" s="338" t="s">
        <v>52</v>
      </c>
      <c r="T155" s="338"/>
      <c r="U155" s="338"/>
      <c r="V155" s="338"/>
      <c r="W155" s="20"/>
    </row>
    <row r="156" spans="1:24" s="12" customFormat="1" x14ac:dyDescent="0.25">
      <c r="A156" s="272"/>
      <c r="B156" s="89"/>
      <c r="C156" s="272"/>
      <c r="D156" s="272"/>
      <c r="E156" s="272"/>
      <c r="F156" s="272"/>
      <c r="G156" s="86">
        <v>2137.1999999999998</v>
      </c>
      <c r="H156" s="82" t="s">
        <v>13</v>
      </c>
      <c r="I156" s="98">
        <f>I152/I154*1000</f>
        <v>114.46666666666665</v>
      </c>
      <c r="J156" s="98">
        <f>J152/J154*1000</f>
        <v>142.47999999999999</v>
      </c>
      <c r="K156" s="98">
        <f>K152/K154*1000</f>
        <v>150.02666666666667</v>
      </c>
      <c r="L156" s="272"/>
      <c r="M156" s="89"/>
      <c r="N156" s="272"/>
      <c r="O156" s="272"/>
      <c r="P156" s="272"/>
      <c r="Q156" s="272"/>
      <c r="R156" s="86">
        <v>2137.1999999999998</v>
      </c>
      <c r="S156" s="82" t="s">
        <v>13</v>
      </c>
      <c r="T156" s="98">
        <f>T152/T154*1000</f>
        <v>114.46666666666665</v>
      </c>
      <c r="U156" s="98">
        <f>U152/U154*1000</f>
        <v>142.47999999999999</v>
      </c>
      <c r="V156" s="98">
        <f>V152/V154*1000</f>
        <v>150.02666666666667</v>
      </c>
      <c r="W156" s="20"/>
    </row>
    <row r="157" spans="1:24" s="12" customFormat="1" x14ac:dyDescent="0.25">
      <c r="A157" s="272"/>
      <c r="B157" s="89"/>
      <c r="C157" s="272"/>
      <c r="D157" s="272"/>
      <c r="E157" s="272"/>
      <c r="F157" s="272"/>
      <c r="G157" s="86" t="s">
        <v>74</v>
      </c>
      <c r="H157" s="338" t="s">
        <v>57</v>
      </c>
      <c r="I157" s="338"/>
      <c r="J157" s="338"/>
      <c r="K157" s="338"/>
      <c r="L157" s="272"/>
      <c r="M157" s="89"/>
      <c r="N157" s="272"/>
      <c r="O157" s="272"/>
      <c r="P157" s="272"/>
      <c r="Q157" s="272"/>
      <c r="R157" s="86" t="s">
        <v>74</v>
      </c>
      <c r="S157" s="338" t="s">
        <v>57</v>
      </c>
      <c r="T157" s="338"/>
      <c r="U157" s="338"/>
      <c r="V157" s="338"/>
      <c r="W157" s="20"/>
    </row>
    <row r="158" spans="1:24" s="12" customFormat="1" ht="37.5" x14ac:dyDescent="0.25">
      <c r="A158" s="272"/>
      <c r="B158" s="89"/>
      <c r="C158" s="273"/>
      <c r="D158" s="273"/>
      <c r="E158" s="273"/>
      <c r="F158" s="273"/>
      <c r="G158" s="86">
        <v>2250.4</v>
      </c>
      <c r="H158" s="82" t="s">
        <v>30</v>
      </c>
      <c r="I158" s="97">
        <v>100</v>
      </c>
      <c r="J158" s="97">
        <v>100</v>
      </c>
      <c r="K158" s="97">
        <v>100</v>
      </c>
      <c r="L158" s="272"/>
      <c r="M158" s="89"/>
      <c r="N158" s="273"/>
      <c r="O158" s="273"/>
      <c r="P158" s="273"/>
      <c r="Q158" s="273"/>
      <c r="R158" s="86">
        <v>2250.4</v>
      </c>
      <c r="S158" s="82" t="s">
        <v>231</v>
      </c>
      <c r="T158" s="97">
        <v>100</v>
      </c>
      <c r="U158" s="97">
        <v>100</v>
      </c>
      <c r="V158" s="97">
        <v>100</v>
      </c>
      <c r="W158" s="20"/>
    </row>
    <row r="159" spans="1:24" s="12" customFormat="1" x14ac:dyDescent="0.25">
      <c r="A159" s="272"/>
      <c r="B159" s="89"/>
      <c r="C159" s="271" t="s">
        <v>166</v>
      </c>
      <c r="D159" s="271" t="s">
        <v>80</v>
      </c>
      <c r="E159" s="271" t="s">
        <v>10</v>
      </c>
      <c r="F159" s="271" t="s">
        <v>2</v>
      </c>
      <c r="G159" s="86" t="s">
        <v>78</v>
      </c>
      <c r="H159" s="335" t="s">
        <v>50</v>
      </c>
      <c r="I159" s="336"/>
      <c r="J159" s="336"/>
      <c r="K159" s="337"/>
      <c r="L159" s="272"/>
      <c r="M159" s="89"/>
      <c r="N159" s="271" t="s">
        <v>166</v>
      </c>
      <c r="O159" s="271" t="s">
        <v>80</v>
      </c>
      <c r="P159" s="271" t="s">
        <v>10</v>
      </c>
      <c r="Q159" s="271" t="s">
        <v>2</v>
      </c>
      <c r="R159" s="86" t="s">
        <v>78</v>
      </c>
      <c r="S159" s="335" t="s">
        <v>50</v>
      </c>
      <c r="T159" s="336"/>
      <c r="U159" s="336"/>
      <c r="V159" s="337"/>
      <c r="W159" s="20"/>
    </row>
    <row r="160" spans="1:24" s="12" customFormat="1" ht="42" customHeight="1" x14ac:dyDescent="0.25">
      <c r="A160" s="272"/>
      <c r="B160" s="89"/>
      <c r="C160" s="272"/>
      <c r="D160" s="272"/>
      <c r="E160" s="272"/>
      <c r="F160" s="272"/>
      <c r="G160" s="86">
        <f>G162+G164+G166</f>
        <v>3522.2</v>
      </c>
      <c r="H160" s="82" t="s">
        <v>84</v>
      </c>
      <c r="I160" s="98">
        <v>1114</v>
      </c>
      <c r="J160" s="98">
        <f>I160*1.053</f>
        <v>1173.0419999999999</v>
      </c>
      <c r="K160" s="98">
        <v>1235.2</v>
      </c>
      <c r="L160" s="272"/>
      <c r="M160" s="89"/>
      <c r="N160" s="272"/>
      <c r="O160" s="272"/>
      <c r="P160" s="272"/>
      <c r="Q160" s="272"/>
      <c r="R160" s="86">
        <f>R162+R164+R166</f>
        <v>3522.2</v>
      </c>
      <c r="S160" s="82" t="s">
        <v>84</v>
      </c>
      <c r="T160" s="98">
        <v>1114</v>
      </c>
      <c r="U160" s="98">
        <f>T160*1.053</f>
        <v>1173.0419999999999</v>
      </c>
      <c r="V160" s="98">
        <v>1235.2</v>
      </c>
      <c r="W160" s="65"/>
    </row>
    <row r="161" spans="1:23" s="12" customFormat="1" x14ac:dyDescent="0.25">
      <c r="A161" s="272"/>
      <c r="B161" s="89"/>
      <c r="C161" s="272"/>
      <c r="D161" s="272"/>
      <c r="E161" s="272"/>
      <c r="F161" s="272"/>
      <c r="G161" s="86" t="s">
        <v>75</v>
      </c>
      <c r="H161" s="335" t="s">
        <v>51</v>
      </c>
      <c r="I161" s="336"/>
      <c r="J161" s="336"/>
      <c r="K161" s="337"/>
      <c r="L161" s="272"/>
      <c r="M161" s="89"/>
      <c r="N161" s="272"/>
      <c r="O161" s="272"/>
      <c r="P161" s="272"/>
      <c r="Q161" s="272"/>
      <c r="R161" s="86" t="s">
        <v>75</v>
      </c>
      <c r="S161" s="335" t="s">
        <v>51</v>
      </c>
      <c r="T161" s="336"/>
      <c r="U161" s="336"/>
      <c r="V161" s="337"/>
      <c r="W161" s="20"/>
    </row>
    <row r="162" spans="1:23" s="12" customFormat="1" x14ac:dyDescent="0.25">
      <c r="A162" s="272"/>
      <c r="B162" s="89"/>
      <c r="C162" s="272"/>
      <c r="D162" s="272"/>
      <c r="E162" s="272"/>
      <c r="F162" s="272"/>
      <c r="G162" s="86">
        <v>1114</v>
      </c>
      <c r="H162" s="82" t="s">
        <v>14</v>
      </c>
      <c r="I162" s="97">
        <v>4600</v>
      </c>
      <c r="J162" s="97">
        <v>4850</v>
      </c>
      <c r="K162" s="97">
        <v>5150</v>
      </c>
      <c r="L162" s="272"/>
      <c r="M162" s="89"/>
      <c r="N162" s="272"/>
      <c r="O162" s="272"/>
      <c r="P162" s="272"/>
      <c r="Q162" s="272"/>
      <c r="R162" s="86">
        <v>1114</v>
      </c>
      <c r="S162" s="82" t="s">
        <v>14</v>
      </c>
      <c r="T162" s="97">
        <v>4600</v>
      </c>
      <c r="U162" s="97">
        <v>4850</v>
      </c>
      <c r="V162" s="97">
        <v>5150</v>
      </c>
      <c r="W162" s="20"/>
    </row>
    <row r="163" spans="1:23" s="12" customFormat="1" x14ac:dyDescent="0.25">
      <c r="A163" s="272"/>
      <c r="B163" s="89"/>
      <c r="C163" s="272"/>
      <c r="D163" s="272"/>
      <c r="E163" s="272"/>
      <c r="F163" s="272"/>
      <c r="G163" s="86" t="s">
        <v>73</v>
      </c>
      <c r="H163" s="335" t="s">
        <v>52</v>
      </c>
      <c r="I163" s="336"/>
      <c r="J163" s="336"/>
      <c r="K163" s="337"/>
      <c r="L163" s="272"/>
      <c r="M163" s="89"/>
      <c r="N163" s="272"/>
      <c r="O163" s="272"/>
      <c r="P163" s="272"/>
      <c r="Q163" s="272"/>
      <c r="R163" s="86" t="s">
        <v>73</v>
      </c>
      <c r="S163" s="335" t="s">
        <v>52</v>
      </c>
      <c r="T163" s="336"/>
      <c r="U163" s="336"/>
      <c r="V163" s="337"/>
      <c r="W163" s="20"/>
    </row>
    <row r="164" spans="1:23" s="12" customFormat="1" x14ac:dyDescent="0.25">
      <c r="A164" s="272"/>
      <c r="B164" s="89"/>
      <c r="C164" s="272"/>
      <c r="D164" s="272"/>
      <c r="E164" s="272"/>
      <c r="F164" s="272"/>
      <c r="G164" s="86">
        <v>1173</v>
      </c>
      <c r="H164" s="82" t="s">
        <v>16</v>
      </c>
      <c r="I164" s="98">
        <f>I160/I162*1000</f>
        <v>242.17391304347828</v>
      </c>
      <c r="J164" s="98">
        <f>J160/J162*1000</f>
        <v>241.86432989690721</v>
      </c>
      <c r="K164" s="98">
        <f>K160/K162*1000</f>
        <v>239.84466019417476</v>
      </c>
      <c r="L164" s="272"/>
      <c r="M164" s="89"/>
      <c r="N164" s="272"/>
      <c r="O164" s="272"/>
      <c r="P164" s="272"/>
      <c r="Q164" s="272"/>
      <c r="R164" s="86">
        <v>1173</v>
      </c>
      <c r="S164" s="82" t="s">
        <v>16</v>
      </c>
      <c r="T164" s="98">
        <f>T160/T162*1000</f>
        <v>242.17391304347828</v>
      </c>
      <c r="U164" s="98">
        <f>U160/U162*1000</f>
        <v>241.86432989690721</v>
      </c>
      <c r="V164" s="98">
        <f>V160/V162*1000</f>
        <v>239.84466019417476</v>
      </c>
      <c r="W164" s="20"/>
    </row>
    <row r="165" spans="1:23" s="12" customFormat="1" x14ac:dyDescent="0.25">
      <c r="A165" s="272"/>
      <c r="B165" s="89"/>
      <c r="C165" s="272"/>
      <c r="D165" s="272"/>
      <c r="E165" s="272"/>
      <c r="F165" s="272"/>
      <c r="G165" s="86" t="s">
        <v>74</v>
      </c>
      <c r="H165" s="335" t="s">
        <v>57</v>
      </c>
      <c r="I165" s="336"/>
      <c r="J165" s="336"/>
      <c r="K165" s="337"/>
      <c r="L165" s="272"/>
      <c r="M165" s="89"/>
      <c r="N165" s="272"/>
      <c r="O165" s="272"/>
      <c r="P165" s="272"/>
      <c r="Q165" s="272"/>
      <c r="R165" s="86" t="s">
        <v>74</v>
      </c>
      <c r="S165" s="335" t="s">
        <v>57</v>
      </c>
      <c r="T165" s="336"/>
      <c r="U165" s="336"/>
      <c r="V165" s="337"/>
      <c r="W165" s="20"/>
    </row>
    <row r="166" spans="1:23" s="12" customFormat="1" ht="28.5" customHeight="1" x14ac:dyDescent="0.25">
      <c r="A166" s="272"/>
      <c r="B166" s="89"/>
      <c r="C166" s="273"/>
      <c r="D166" s="273"/>
      <c r="E166" s="273"/>
      <c r="F166" s="273"/>
      <c r="G166" s="86">
        <v>1235.2</v>
      </c>
      <c r="H166" s="99" t="s">
        <v>11</v>
      </c>
      <c r="I166" s="97">
        <v>100</v>
      </c>
      <c r="J166" s="97">
        <v>105.3</v>
      </c>
      <c r="K166" s="97">
        <v>105.3</v>
      </c>
      <c r="L166" s="272"/>
      <c r="M166" s="89"/>
      <c r="N166" s="273"/>
      <c r="O166" s="273"/>
      <c r="P166" s="273"/>
      <c r="Q166" s="273"/>
      <c r="R166" s="86">
        <v>1235.2</v>
      </c>
      <c r="S166" s="99" t="s">
        <v>235</v>
      </c>
      <c r="T166" s="97">
        <v>100</v>
      </c>
      <c r="U166" s="97">
        <v>105.4</v>
      </c>
      <c r="V166" s="97">
        <v>106.2</v>
      </c>
      <c r="W166" s="20"/>
    </row>
    <row r="167" spans="1:23" s="12" customFormat="1" x14ac:dyDescent="0.3">
      <c r="A167" s="272"/>
      <c r="B167" s="89"/>
      <c r="C167" s="322" t="s">
        <v>184</v>
      </c>
      <c r="D167" s="271" t="s">
        <v>80</v>
      </c>
      <c r="E167" s="271" t="s">
        <v>156</v>
      </c>
      <c r="F167" s="271" t="s">
        <v>2</v>
      </c>
      <c r="G167" s="81" t="s">
        <v>78</v>
      </c>
      <c r="H167" s="290" t="s">
        <v>50</v>
      </c>
      <c r="I167" s="291"/>
      <c r="J167" s="291"/>
      <c r="K167" s="292"/>
      <c r="L167" s="272"/>
      <c r="M167" s="89"/>
      <c r="N167" s="322" t="s">
        <v>163</v>
      </c>
      <c r="O167" s="271">
        <v>2023</v>
      </c>
      <c r="P167" s="271" t="s">
        <v>156</v>
      </c>
      <c r="Q167" s="271" t="s">
        <v>2</v>
      </c>
      <c r="R167" s="81" t="s">
        <v>78</v>
      </c>
      <c r="S167" s="290" t="s">
        <v>50</v>
      </c>
      <c r="T167" s="291"/>
      <c r="U167" s="291"/>
      <c r="V167" s="292"/>
      <c r="W167" s="20"/>
    </row>
    <row r="168" spans="1:23" s="12" customFormat="1" ht="21" customHeight="1" x14ac:dyDescent="0.25">
      <c r="A168" s="272"/>
      <c r="B168" s="89"/>
      <c r="C168" s="356"/>
      <c r="D168" s="272"/>
      <c r="E168" s="272"/>
      <c r="F168" s="272"/>
      <c r="G168" s="81">
        <f>G170+G172+G174</f>
        <v>70.599999999999994</v>
      </c>
      <c r="H168" s="82" t="s">
        <v>85</v>
      </c>
      <c r="I168" s="102">
        <v>0</v>
      </c>
      <c r="J168" s="98">
        <v>70.599999999999994</v>
      </c>
      <c r="K168" s="102">
        <v>0</v>
      </c>
      <c r="L168" s="272"/>
      <c r="M168" s="89"/>
      <c r="N168" s="356"/>
      <c r="O168" s="272"/>
      <c r="P168" s="272"/>
      <c r="Q168" s="272"/>
      <c r="R168" s="81">
        <f>R170+R172+R174</f>
        <v>70.599999999999994</v>
      </c>
      <c r="S168" s="82" t="s">
        <v>226</v>
      </c>
      <c r="T168" s="102"/>
      <c r="U168" s="98">
        <v>70.599999999999994</v>
      </c>
      <c r="V168" s="102"/>
      <c r="W168" s="71"/>
    </row>
    <row r="169" spans="1:23" s="12" customFormat="1" x14ac:dyDescent="0.25">
      <c r="A169" s="272"/>
      <c r="B169" s="89"/>
      <c r="C169" s="356"/>
      <c r="D169" s="272"/>
      <c r="E169" s="272"/>
      <c r="F169" s="272"/>
      <c r="G169" s="81" t="s">
        <v>75</v>
      </c>
      <c r="H169" s="293" t="s">
        <v>56</v>
      </c>
      <c r="I169" s="294"/>
      <c r="J169" s="294"/>
      <c r="K169" s="295"/>
      <c r="L169" s="272"/>
      <c r="M169" s="89"/>
      <c r="N169" s="356"/>
      <c r="O169" s="272"/>
      <c r="P169" s="272"/>
      <c r="Q169" s="272"/>
      <c r="R169" s="81"/>
      <c r="S169" s="293" t="s">
        <v>56</v>
      </c>
      <c r="T169" s="294"/>
      <c r="U169" s="294"/>
      <c r="V169" s="295"/>
      <c r="W169" s="20"/>
    </row>
    <row r="170" spans="1:23" s="12" customFormat="1" x14ac:dyDescent="0.25">
      <c r="A170" s="272"/>
      <c r="B170" s="89"/>
      <c r="C170" s="356"/>
      <c r="D170" s="272"/>
      <c r="E170" s="272"/>
      <c r="F170" s="272"/>
      <c r="G170" s="81">
        <v>0</v>
      </c>
      <c r="H170" s="82" t="s">
        <v>15</v>
      </c>
      <c r="I170" s="105">
        <v>0</v>
      </c>
      <c r="J170" s="105">
        <v>12000</v>
      </c>
      <c r="K170" s="105">
        <v>0</v>
      </c>
      <c r="L170" s="272"/>
      <c r="M170" s="89"/>
      <c r="N170" s="356"/>
      <c r="O170" s="272"/>
      <c r="P170" s="272"/>
      <c r="Q170" s="272"/>
      <c r="R170" s="81"/>
      <c r="S170" s="82" t="s">
        <v>236</v>
      </c>
      <c r="T170" s="105"/>
      <c r="U170" s="105">
        <v>12000</v>
      </c>
      <c r="V170" s="105"/>
      <c r="W170" s="20"/>
    </row>
    <row r="171" spans="1:23" s="12" customFormat="1" x14ac:dyDescent="0.25">
      <c r="A171" s="272"/>
      <c r="B171" s="89"/>
      <c r="C171" s="356"/>
      <c r="D171" s="272"/>
      <c r="E171" s="272"/>
      <c r="F171" s="272"/>
      <c r="G171" s="81" t="s">
        <v>73</v>
      </c>
      <c r="H171" s="293" t="s">
        <v>52</v>
      </c>
      <c r="I171" s="294"/>
      <c r="J171" s="294"/>
      <c r="K171" s="295"/>
      <c r="L171" s="272"/>
      <c r="M171" s="89"/>
      <c r="N171" s="356"/>
      <c r="O171" s="272"/>
      <c r="P171" s="272"/>
      <c r="Q171" s="272"/>
      <c r="R171" s="81" t="s">
        <v>73</v>
      </c>
      <c r="S171" s="293" t="s">
        <v>52</v>
      </c>
      <c r="T171" s="294"/>
      <c r="U171" s="294"/>
      <c r="V171" s="295"/>
      <c r="W171" s="20"/>
    </row>
    <row r="172" spans="1:23" s="12" customFormat="1" x14ac:dyDescent="0.25">
      <c r="A172" s="272"/>
      <c r="B172" s="89"/>
      <c r="C172" s="356"/>
      <c r="D172" s="272"/>
      <c r="E172" s="272"/>
      <c r="F172" s="272"/>
      <c r="G172" s="81">
        <v>70.599999999999994</v>
      </c>
      <c r="H172" s="82" t="s">
        <v>16</v>
      </c>
      <c r="I172" s="106">
        <v>0</v>
      </c>
      <c r="J172" s="102">
        <v>5.88</v>
      </c>
      <c r="K172" s="106">
        <v>0</v>
      </c>
      <c r="L172" s="272"/>
      <c r="M172" s="89"/>
      <c r="N172" s="356"/>
      <c r="O172" s="272"/>
      <c r="P172" s="272"/>
      <c r="Q172" s="272"/>
      <c r="R172" s="81">
        <v>70.599999999999994</v>
      </c>
      <c r="S172" s="82" t="s">
        <v>16</v>
      </c>
      <c r="T172" s="106"/>
      <c r="U172" s="102">
        <v>5.88</v>
      </c>
      <c r="V172" s="106"/>
      <c r="W172" s="20"/>
    </row>
    <row r="173" spans="1:23" s="12" customFormat="1" x14ac:dyDescent="0.25">
      <c r="A173" s="272"/>
      <c r="B173" s="89"/>
      <c r="C173" s="356"/>
      <c r="D173" s="272"/>
      <c r="E173" s="272"/>
      <c r="F173" s="272"/>
      <c r="G173" s="86" t="s">
        <v>74</v>
      </c>
      <c r="H173" s="293" t="s">
        <v>57</v>
      </c>
      <c r="I173" s="294"/>
      <c r="J173" s="294"/>
      <c r="K173" s="295"/>
      <c r="L173" s="272"/>
      <c r="M173" s="89"/>
      <c r="N173" s="356"/>
      <c r="O173" s="272"/>
      <c r="P173" s="272"/>
      <c r="Q173" s="272"/>
      <c r="R173" s="86"/>
      <c r="S173" s="293" t="s">
        <v>57</v>
      </c>
      <c r="T173" s="294"/>
      <c r="U173" s="294"/>
      <c r="V173" s="295"/>
      <c r="W173" s="20"/>
    </row>
    <row r="174" spans="1:23" s="12" customFormat="1" ht="56.25" x14ac:dyDescent="0.25">
      <c r="A174" s="272"/>
      <c r="B174" s="89"/>
      <c r="C174" s="323"/>
      <c r="D174" s="273"/>
      <c r="E174" s="273"/>
      <c r="F174" s="273"/>
      <c r="G174" s="86">
        <v>0</v>
      </c>
      <c r="H174" s="82" t="s">
        <v>32</v>
      </c>
      <c r="I174" s="97">
        <v>0</v>
      </c>
      <c r="J174" s="97">
        <v>100</v>
      </c>
      <c r="K174" s="97">
        <v>0</v>
      </c>
      <c r="L174" s="272"/>
      <c r="M174" s="89"/>
      <c r="N174" s="323"/>
      <c r="O174" s="273"/>
      <c r="P174" s="273"/>
      <c r="Q174" s="273"/>
      <c r="R174" s="86"/>
      <c r="S174" s="82" t="s">
        <v>231</v>
      </c>
      <c r="T174" s="97"/>
      <c r="U174" s="97">
        <v>100</v>
      </c>
      <c r="V174" s="97"/>
      <c r="W174" s="20"/>
    </row>
    <row r="175" spans="1:23" s="12" customFormat="1" x14ac:dyDescent="0.3">
      <c r="A175" s="272"/>
      <c r="B175" s="89"/>
      <c r="C175" s="271" t="s">
        <v>185</v>
      </c>
      <c r="D175" s="271" t="s">
        <v>80</v>
      </c>
      <c r="E175" s="271" t="s">
        <v>10</v>
      </c>
      <c r="F175" s="271" t="s">
        <v>2</v>
      </c>
      <c r="G175" s="81" t="s">
        <v>78</v>
      </c>
      <c r="H175" s="290" t="s">
        <v>50</v>
      </c>
      <c r="I175" s="291"/>
      <c r="J175" s="291"/>
      <c r="K175" s="292"/>
      <c r="L175" s="272"/>
      <c r="M175" s="89"/>
      <c r="N175" s="271" t="s">
        <v>164</v>
      </c>
      <c r="O175" s="271" t="s">
        <v>80</v>
      </c>
      <c r="P175" s="271" t="s">
        <v>10</v>
      </c>
      <c r="Q175" s="271" t="s">
        <v>2</v>
      </c>
      <c r="R175" s="81" t="s">
        <v>78</v>
      </c>
      <c r="S175" s="290" t="s">
        <v>50</v>
      </c>
      <c r="T175" s="291"/>
      <c r="U175" s="291"/>
      <c r="V175" s="292"/>
      <c r="W175" s="20"/>
    </row>
    <row r="176" spans="1:23" s="12" customFormat="1" ht="37.15" customHeight="1" x14ac:dyDescent="0.25">
      <c r="A176" s="272"/>
      <c r="B176" s="89"/>
      <c r="C176" s="272"/>
      <c r="D176" s="272"/>
      <c r="E176" s="272"/>
      <c r="F176" s="272"/>
      <c r="G176" s="81">
        <f>G178+G180+G182</f>
        <v>300</v>
      </c>
      <c r="H176" s="91" t="s">
        <v>67</v>
      </c>
      <c r="I176" s="98">
        <v>100</v>
      </c>
      <c r="J176" s="98">
        <v>100</v>
      </c>
      <c r="K176" s="98">
        <v>100</v>
      </c>
      <c r="L176" s="272"/>
      <c r="M176" s="89"/>
      <c r="N176" s="272"/>
      <c r="O176" s="272"/>
      <c r="P176" s="272"/>
      <c r="Q176" s="272"/>
      <c r="R176" s="81">
        <f>R178+R180+R182</f>
        <v>300</v>
      </c>
      <c r="S176" s="91" t="s">
        <v>237</v>
      </c>
      <c r="T176" s="98">
        <v>100</v>
      </c>
      <c r="U176" s="98">
        <v>100</v>
      </c>
      <c r="V176" s="98">
        <v>100</v>
      </c>
      <c r="W176" s="65"/>
    </row>
    <row r="177" spans="1:62" s="12" customFormat="1" x14ac:dyDescent="0.25">
      <c r="A177" s="272"/>
      <c r="B177" s="89"/>
      <c r="C177" s="272"/>
      <c r="D177" s="272"/>
      <c r="E177" s="272"/>
      <c r="F177" s="272"/>
      <c r="G177" s="81" t="s">
        <v>75</v>
      </c>
      <c r="H177" s="293" t="s">
        <v>51</v>
      </c>
      <c r="I177" s="294"/>
      <c r="J177" s="294"/>
      <c r="K177" s="295"/>
      <c r="L177" s="272"/>
      <c r="M177" s="89"/>
      <c r="N177" s="272"/>
      <c r="O177" s="272"/>
      <c r="P177" s="272"/>
      <c r="Q177" s="272"/>
      <c r="R177" s="81" t="s">
        <v>75</v>
      </c>
      <c r="S177" s="293" t="s">
        <v>51</v>
      </c>
      <c r="T177" s="294"/>
      <c r="U177" s="294"/>
      <c r="V177" s="295"/>
      <c r="W177" s="20"/>
    </row>
    <row r="178" spans="1:62" s="12" customFormat="1" x14ac:dyDescent="0.25">
      <c r="A178" s="272"/>
      <c r="B178" s="89"/>
      <c r="C178" s="272"/>
      <c r="D178" s="272"/>
      <c r="E178" s="272"/>
      <c r="F178" s="272"/>
      <c r="G178" s="81">
        <v>100</v>
      </c>
      <c r="H178" s="82" t="s">
        <v>12</v>
      </c>
      <c r="I178" s="97">
        <v>20</v>
      </c>
      <c r="J178" s="97">
        <v>20</v>
      </c>
      <c r="K178" s="97">
        <v>20</v>
      </c>
      <c r="L178" s="272"/>
      <c r="M178" s="89"/>
      <c r="N178" s="272"/>
      <c r="O178" s="272"/>
      <c r="P178" s="272"/>
      <c r="Q178" s="272"/>
      <c r="R178" s="81">
        <v>100</v>
      </c>
      <c r="S178" s="82" t="s">
        <v>196</v>
      </c>
      <c r="T178" s="97">
        <v>20</v>
      </c>
      <c r="U178" s="97">
        <v>20</v>
      </c>
      <c r="V178" s="97">
        <v>20</v>
      </c>
      <c r="W178" s="20"/>
    </row>
    <row r="179" spans="1:62" s="12" customFormat="1" x14ac:dyDescent="0.25">
      <c r="A179" s="272"/>
      <c r="B179" s="89"/>
      <c r="C179" s="272"/>
      <c r="D179" s="272"/>
      <c r="E179" s="272"/>
      <c r="F179" s="272"/>
      <c r="G179" s="81" t="s">
        <v>73</v>
      </c>
      <c r="H179" s="293" t="s">
        <v>54</v>
      </c>
      <c r="I179" s="294"/>
      <c r="J179" s="294"/>
      <c r="K179" s="295"/>
      <c r="L179" s="272"/>
      <c r="M179" s="89"/>
      <c r="N179" s="272"/>
      <c r="O179" s="272"/>
      <c r="P179" s="272"/>
      <c r="Q179" s="272"/>
      <c r="R179" s="81" t="s">
        <v>73</v>
      </c>
      <c r="S179" s="293" t="s">
        <v>54</v>
      </c>
      <c r="T179" s="294"/>
      <c r="U179" s="294"/>
      <c r="V179" s="295"/>
      <c r="W179" s="20"/>
    </row>
    <row r="180" spans="1:62" s="12" customFormat="1" x14ac:dyDescent="0.25">
      <c r="A180" s="272"/>
      <c r="B180" s="89"/>
      <c r="C180" s="272"/>
      <c r="D180" s="272"/>
      <c r="E180" s="272"/>
      <c r="F180" s="272"/>
      <c r="G180" s="81">
        <v>100</v>
      </c>
      <c r="H180" s="82" t="s">
        <v>13</v>
      </c>
      <c r="I180" s="98">
        <v>5000</v>
      </c>
      <c r="J180" s="98">
        <v>5000</v>
      </c>
      <c r="K180" s="98">
        <v>5000</v>
      </c>
      <c r="L180" s="272"/>
      <c r="M180" s="89"/>
      <c r="N180" s="272"/>
      <c r="O180" s="272"/>
      <c r="P180" s="272"/>
      <c r="Q180" s="272"/>
      <c r="R180" s="81">
        <v>100</v>
      </c>
      <c r="S180" s="82" t="s">
        <v>13</v>
      </c>
      <c r="T180" s="98">
        <v>5000</v>
      </c>
      <c r="U180" s="98">
        <v>5000</v>
      </c>
      <c r="V180" s="98">
        <v>5000</v>
      </c>
      <c r="W180" s="20"/>
    </row>
    <row r="181" spans="1:62" s="12" customFormat="1" x14ac:dyDescent="0.25">
      <c r="A181" s="272"/>
      <c r="B181" s="89"/>
      <c r="C181" s="272"/>
      <c r="D181" s="272"/>
      <c r="E181" s="272"/>
      <c r="F181" s="272"/>
      <c r="G181" s="86" t="s">
        <v>74</v>
      </c>
      <c r="H181" s="293" t="s">
        <v>53</v>
      </c>
      <c r="I181" s="294"/>
      <c r="J181" s="294"/>
      <c r="K181" s="295"/>
      <c r="L181" s="272"/>
      <c r="M181" s="89"/>
      <c r="N181" s="272"/>
      <c r="O181" s="272"/>
      <c r="P181" s="272"/>
      <c r="Q181" s="272"/>
      <c r="R181" s="86" t="s">
        <v>74</v>
      </c>
      <c r="S181" s="293" t="s">
        <v>53</v>
      </c>
      <c r="T181" s="294"/>
      <c r="U181" s="294"/>
      <c r="V181" s="295"/>
      <c r="W181" s="20"/>
    </row>
    <row r="182" spans="1:62" s="12" customFormat="1" ht="37.5" x14ac:dyDescent="0.25">
      <c r="A182" s="272"/>
      <c r="B182" s="95"/>
      <c r="C182" s="273"/>
      <c r="D182" s="273"/>
      <c r="E182" s="273"/>
      <c r="F182" s="273"/>
      <c r="G182" s="86">
        <v>100</v>
      </c>
      <c r="H182" s="82" t="s">
        <v>33</v>
      </c>
      <c r="I182" s="97">
        <v>100</v>
      </c>
      <c r="J182" s="97">
        <v>100</v>
      </c>
      <c r="K182" s="97">
        <v>100</v>
      </c>
      <c r="L182" s="272"/>
      <c r="M182" s="95"/>
      <c r="N182" s="273"/>
      <c r="O182" s="273"/>
      <c r="P182" s="273"/>
      <c r="Q182" s="273"/>
      <c r="R182" s="86">
        <v>100</v>
      </c>
      <c r="S182" s="82" t="s">
        <v>231</v>
      </c>
      <c r="T182" s="97">
        <v>100</v>
      </c>
      <c r="U182" s="97">
        <v>100</v>
      </c>
      <c r="V182" s="97">
        <v>100</v>
      </c>
      <c r="W182" s="20"/>
    </row>
    <row r="183" spans="1:62" s="12" customFormat="1" ht="21" customHeight="1" x14ac:dyDescent="0.25">
      <c r="A183" s="272"/>
      <c r="B183" s="276" t="s">
        <v>120</v>
      </c>
      <c r="C183" s="277"/>
      <c r="D183" s="277"/>
      <c r="E183" s="277"/>
      <c r="F183" s="277"/>
      <c r="G183" s="277"/>
      <c r="H183" s="277"/>
      <c r="I183" s="277"/>
      <c r="J183" s="277"/>
      <c r="K183" s="277"/>
      <c r="L183" s="272"/>
      <c r="M183" s="276" t="s">
        <v>120</v>
      </c>
      <c r="N183" s="277"/>
      <c r="O183" s="277"/>
      <c r="P183" s="277"/>
      <c r="Q183" s="277"/>
      <c r="R183" s="277"/>
      <c r="S183" s="277"/>
      <c r="T183" s="277"/>
      <c r="U183" s="277"/>
      <c r="V183" s="277"/>
      <c r="W183" s="20"/>
    </row>
    <row r="184" spans="1:62" s="12" customFormat="1" ht="21" customHeight="1" x14ac:dyDescent="0.3">
      <c r="A184" s="272"/>
      <c r="B184" s="343" t="s">
        <v>94</v>
      </c>
      <c r="C184" s="271" t="s">
        <v>157</v>
      </c>
      <c r="D184" s="271" t="s">
        <v>113</v>
      </c>
      <c r="E184" s="271" t="s">
        <v>121</v>
      </c>
      <c r="F184" s="271" t="s">
        <v>2</v>
      </c>
      <c r="G184" s="107" t="s">
        <v>78</v>
      </c>
      <c r="H184" s="353" t="s">
        <v>55</v>
      </c>
      <c r="I184" s="354"/>
      <c r="J184" s="354"/>
      <c r="K184" s="355"/>
      <c r="L184" s="272"/>
      <c r="M184" s="343" t="s">
        <v>94</v>
      </c>
      <c r="N184" s="271" t="s">
        <v>157</v>
      </c>
      <c r="O184" s="271" t="s">
        <v>113</v>
      </c>
      <c r="P184" s="271" t="s">
        <v>203</v>
      </c>
      <c r="Q184" s="271" t="s">
        <v>2</v>
      </c>
      <c r="R184" s="107" t="s">
        <v>78</v>
      </c>
      <c r="S184" s="353" t="s">
        <v>55</v>
      </c>
      <c r="T184" s="354"/>
      <c r="U184" s="354"/>
      <c r="V184" s="355"/>
      <c r="W184" s="20"/>
    </row>
    <row r="185" spans="1:62" s="12" customFormat="1" ht="79.150000000000006" customHeight="1" x14ac:dyDescent="0.25">
      <c r="A185" s="272"/>
      <c r="B185" s="344"/>
      <c r="C185" s="272"/>
      <c r="D185" s="272"/>
      <c r="E185" s="272"/>
      <c r="F185" s="272"/>
      <c r="G185" s="288">
        <v>56256.3</v>
      </c>
      <c r="H185" s="108" t="s">
        <v>145</v>
      </c>
      <c r="I185" s="81">
        <v>22246.7</v>
      </c>
      <c r="J185" s="109">
        <v>16565.8</v>
      </c>
      <c r="K185" s="109">
        <v>17443.8</v>
      </c>
      <c r="L185" s="272"/>
      <c r="M185" s="344"/>
      <c r="N185" s="272"/>
      <c r="O185" s="272"/>
      <c r="P185" s="272"/>
      <c r="Q185" s="272"/>
      <c r="R185" s="288">
        <f>R188+R191+R194</f>
        <v>56256.3</v>
      </c>
      <c r="S185" s="108" t="s">
        <v>145</v>
      </c>
      <c r="T185" s="173">
        <v>22246.7</v>
      </c>
      <c r="U185" s="109">
        <v>16565.8</v>
      </c>
      <c r="V185" s="109">
        <v>17443.8</v>
      </c>
      <c r="W185" s="66"/>
      <c r="X185" s="246"/>
    </row>
    <row r="186" spans="1:62" s="12" customFormat="1" x14ac:dyDescent="0.25">
      <c r="A186" s="272"/>
      <c r="B186" s="344"/>
      <c r="C186" s="272"/>
      <c r="D186" s="272"/>
      <c r="E186" s="272"/>
      <c r="F186" s="272"/>
      <c r="G186" s="289"/>
      <c r="H186" s="91" t="s">
        <v>125</v>
      </c>
      <c r="I186" s="110">
        <v>59</v>
      </c>
      <c r="J186" s="110">
        <v>59</v>
      </c>
      <c r="K186" s="110">
        <v>59</v>
      </c>
      <c r="L186" s="272"/>
      <c r="M186" s="344"/>
      <c r="N186" s="272"/>
      <c r="O186" s="272"/>
      <c r="P186" s="272"/>
      <c r="Q186" s="272"/>
      <c r="R186" s="289"/>
      <c r="S186" s="91" t="s">
        <v>125</v>
      </c>
      <c r="T186" s="110">
        <v>59</v>
      </c>
      <c r="U186" s="110">
        <v>59</v>
      </c>
      <c r="V186" s="110">
        <v>59</v>
      </c>
      <c r="W186" s="20"/>
    </row>
    <row r="187" spans="1:62" s="12" customFormat="1" x14ac:dyDescent="0.25">
      <c r="A187" s="272"/>
      <c r="B187" s="344"/>
      <c r="C187" s="272"/>
      <c r="D187" s="272"/>
      <c r="E187" s="272"/>
      <c r="F187" s="272"/>
      <c r="G187" s="81" t="s">
        <v>75</v>
      </c>
      <c r="H187" s="274" t="s">
        <v>51</v>
      </c>
      <c r="I187" s="274"/>
      <c r="J187" s="274"/>
      <c r="K187" s="274"/>
      <c r="L187" s="272"/>
      <c r="M187" s="344"/>
      <c r="N187" s="272"/>
      <c r="O187" s="272"/>
      <c r="P187" s="272"/>
      <c r="Q187" s="272"/>
      <c r="R187" s="81" t="s">
        <v>75</v>
      </c>
      <c r="S187" s="274" t="s">
        <v>51</v>
      </c>
      <c r="T187" s="274"/>
      <c r="U187" s="274"/>
      <c r="V187" s="274"/>
      <c r="W187" s="20"/>
    </row>
    <row r="188" spans="1:62" s="12" customFormat="1" ht="56.25" x14ac:dyDescent="0.25">
      <c r="A188" s="272"/>
      <c r="B188" s="344"/>
      <c r="C188" s="272"/>
      <c r="D188" s="272"/>
      <c r="E188" s="272"/>
      <c r="F188" s="272"/>
      <c r="G188" s="111">
        <v>22246.7</v>
      </c>
      <c r="H188" s="91" t="s">
        <v>146</v>
      </c>
      <c r="I188" s="110">
        <v>1700</v>
      </c>
      <c r="J188" s="110">
        <v>2000</v>
      </c>
      <c r="K188" s="110">
        <v>2200</v>
      </c>
      <c r="L188" s="272"/>
      <c r="M188" s="344"/>
      <c r="N188" s="272"/>
      <c r="O188" s="272"/>
      <c r="P188" s="272"/>
      <c r="Q188" s="272"/>
      <c r="R188" s="174">
        <v>22246.7</v>
      </c>
      <c r="S188" s="91" t="s">
        <v>146</v>
      </c>
      <c r="T188" s="110">
        <v>1700</v>
      </c>
      <c r="U188" s="110">
        <v>2000</v>
      </c>
      <c r="V188" s="110">
        <v>2200</v>
      </c>
      <c r="W188" s="20"/>
    </row>
    <row r="189" spans="1:62" s="12" customFormat="1" ht="75" x14ac:dyDescent="0.25">
      <c r="A189" s="272"/>
      <c r="B189" s="344"/>
      <c r="C189" s="272"/>
      <c r="D189" s="272"/>
      <c r="E189" s="272"/>
      <c r="F189" s="272"/>
      <c r="G189" s="112"/>
      <c r="H189" s="91" t="s">
        <v>189</v>
      </c>
      <c r="I189" s="110">
        <v>1100</v>
      </c>
      <c r="J189" s="110">
        <v>1200</v>
      </c>
      <c r="K189" s="110">
        <v>1300</v>
      </c>
      <c r="L189" s="272"/>
      <c r="M189" s="344"/>
      <c r="N189" s="272"/>
      <c r="O189" s="272"/>
      <c r="P189" s="272"/>
      <c r="Q189" s="272"/>
      <c r="R189" s="112"/>
      <c r="S189" s="91" t="s">
        <v>126</v>
      </c>
      <c r="T189" s="110">
        <v>1100</v>
      </c>
      <c r="U189" s="110">
        <v>1200</v>
      </c>
      <c r="V189" s="110">
        <v>1300</v>
      </c>
      <c r="W189" s="20"/>
    </row>
    <row r="190" spans="1:62" s="12" customFormat="1" x14ac:dyDescent="0.25">
      <c r="A190" s="272"/>
      <c r="B190" s="344"/>
      <c r="C190" s="272"/>
      <c r="D190" s="272"/>
      <c r="E190" s="272"/>
      <c r="F190" s="272"/>
      <c r="G190" s="81" t="s">
        <v>73</v>
      </c>
      <c r="H190" s="274" t="s">
        <v>54</v>
      </c>
      <c r="I190" s="274"/>
      <c r="J190" s="274"/>
      <c r="K190" s="274"/>
      <c r="L190" s="272"/>
      <c r="M190" s="344"/>
      <c r="N190" s="272"/>
      <c r="O190" s="272"/>
      <c r="P190" s="272"/>
      <c r="Q190" s="272"/>
      <c r="R190" s="81" t="s">
        <v>73</v>
      </c>
      <c r="S190" s="274" t="s">
        <v>54</v>
      </c>
      <c r="T190" s="274"/>
      <c r="U190" s="274"/>
      <c r="V190" s="274"/>
      <c r="W190" s="20"/>
    </row>
    <row r="191" spans="1:62" s="12" customFormat="1" ht="79.900000000000006" customHeight="1" x14ac:dyDescent="0.25">
      <c r="A191" s="272"/>
      <c r="B191" s="344"/>
      <c r="C191" s="272"/>
      <c r="D191" s="272"/>
      <c r="E191" s="272"/>
      <c r="F191" s="272"/>
      <c r="G191" s="288">
        <v>16565.8</v>
      </c>
      <c r="H191" s="108" t="s">
        <v>133</v>
      </c>
      <c r="I191" s="113">
        <f>I185/I188*1000</f>
        <v>13086.294117647059</v>
      </c>
      <c r="J191" s="113">
        <f>J185/J188*1000</f>
        <v>8282.9</v>
      </c>
      <c r="K191" s="113">
        <f>K185/K188*1000</f>
        <v>7928.9999999999991</v>
      </c>
      <c r="L191" s="272"/>
      <c r="M191" s="344"/>
      <c r="N191" s="272"/>
      <c r="O191" s="272"/>
      <c r="P191" s="272"/>
      <c r="Q191" s="272"/>
      <c r="R191" s="288">
        <v>16565.8</v>
      </c>
      <c r="S191" s="108" t="s">
        <v>133</v>
      </c>
      <c r="T191" s="176">
        <f>T185/T188*1000</f>
        <v>13086.294117647059</v>
      </c>
      <c r="U191" s="113">
        <f>U185/U188*1000</f>
        <v>8282.9</v>
      </c>
      <c r="V191" s="113">
        <f>V185/V188*1000</f>
        <v>7928.9999999999991</v>
      </c>
      <c r="W191" s="20"/>
    </row>
    <row r="192" spans="1:62" s="60" customFormat="1" ht="58.15" customHeight="1" x14ac:dyDescent="0.35">
      <c r="A192" s="272"/>
      <c r="B192" s="344"/>
      <c r="C192" s="272"/>
      <c r="D192" s="272"/>
      <c r="E192" s="272"/>
      <c r="F192" s="272"/>
      <c r="G192" s="289"/>
      <c r="H192" s="108" t="s">
        <v>147</v>
      </c>
      <c r="I192" s="113">
        <f>I185/I189*1000</f>
        <v>20224.272727272728</v>
      </c>
      <c r="J192" s="113">
        <f>J185/J189*1000</f>
        <v>13804.833333333332</v>
      </c>
      <c r="K192" s="113">
        <f>K185/K189*1000</f>
        <v>13418.307692307693</v>
      </c>
      <c r="L192" s="272"/>
      <c r="M192" s="344"/>
      <c r="N192" s="272"/>
      <c r="O192" s="272"/>
      <c r="P192" s="272"/>
      <c r="Q192" s="272"/>
      <c r="R192" s="289"/>
      <c r="S192" s="108" t="s">
        <v>147</v>
      </c>
      <c r="T192" s="176">
        <f>T185/T189*1000</f>
        <v>20224.272727272728</v>
      </c>
      <c r="U192" s="113">
        <f>U185/U189*1000</f>
        <v>13804.833333333332</v>
      </c>
      <c r="V192" s="113">
        <f>V185/V189*1000</f>
        <v>13418.307692307693</v>
      </c>
      <c r="W192" s="45"/>
      <c r="X192" s="45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</row>
    <row r="193" spans="1:28" s="56" customFormat="1" ht="21" customHeight="1" x14ac:dyDescent="0.35">
      <c r="A193" s="272"/>
      <c r="B193" s="344"/>
      <c r="C193" s="272"/>
      <c r="D193" s="272"/>
      <c r="E193" s="272"/>
      <c r="F193" s="272"/>
      <c r="G193" s="86" t="s">
        <v>74</v>
      </c>
      <c r="H193" s="341" t="s">
        <v>57</v>
      </c>
      <c r="I193" s="341"/>
      <c r="J193" s="341"/>
      <c r="K193" s="341"/>
      <c r="L193" s="272"/>
      <c r="M193" s="344"/>
      <c r="N193" s="272"/>
      <c r="O193" s="272"/>
      <c r="P193" s="272"/>
      <c r="Q193" s="272"/>
      <c r="R193" s="86" t="s">
        <v>74</v>
      </c>
      <c r="S193" s="341" t="s">
        <v>57</v>
      </c>
      <c r="T193" s="341"/>
      <c r="U193" s="341"/>
      <c r="V193" s="341"/>
      <c r="W193" s="379"/>
      <c r="X193" s="378"/>
      <c r="Y193" s="378"/>
      <c r="Z193" s="378"/>
      <c r="AA193" s="378"/>
      <c r="AB193" s="378"/>
    </row>
    <row r="194" spans="1:28" s="56" customFormat="1" ht="69.75" customHeight="1" x14ac:dyDescent="0.35">
      <c r="A194" s="272"/>
      <c r="B194" s="344"/>
      <c r="C194" s="272"/>
      <c r="D194" s="272"/>
      <c r="E194" s="272"/>
      <c r="F194" s="272"/>
      <c r="G194" s="312">
        <v>17443.8</v>
      </c>
      <c r="H194" s="108" t="s">
        <v>117</v>
      </c>
      <c r="I194" s="115">
        <v>100</v>
      </c>
      <c r="J194" s="115">
        <v>118</v>
      </c>
      <c r="K194" s="115">
        <v>110</v>
      </c>
      <c r="L194" s="272"/>
      <c r="M194" s="344"/>
      <c r="N194" s="272"/>
      <c r="O194" s="272"/>
      <c r="P194" s="272"/>
      <c r="Q194" s="272"/>
      <c r="R194" s="312">
        <v>17443.8</v>
      </c>
      <c r="S194" s="108" t="s">
        <v>117</v>
      </c>
      <c r="T194" s="115">
        <v>100</v>
      </c>
      <c r="U194" s="115">
        <v>118</v>
      </c>
      <c r="V194" s="115">
        <v>110</v>
      </c>
      <c r="W194" s="27"/>
      <c r="X194" s="27"/>
      <c r="Z194" s="234"/>
    </row>
    <row r="195" spans="1:28" s="56" customFormat="1" ht="58.15" customHeight="1" x14ac:dyDescent="0.35">
      <c r="A195" s="272"/>
      <c r="B195" s="344"/>
      <c r="C195" s="273"/>
      <c r="D195" s="273"/>
      <c r="E195" s="273"/>
      <c r="F195" s="273"/>
      <c r="G195" s="314"/>
      <c r="H195" s="108" t="s">
        <v>148</v>
      </c>
      <c r="I195" s="116">
        <v>100</v>
      </c>
      <c r="J195" s="115">
        <v>109</v>
      </c>
      <c r="K195" s="117">
        <v>108</v>
      </c>
      <c r="L195" s="272"/>
      <c r="M195" s="344"/>
      <c r="N195" s="273"/>
      <c r="O195" s="273"/>
      <c r="P195" s="273"/>
      <c r="Q195" s="273"/>
      <c r="R195" s="314"/>
      <c r="S195" s="108" t="s">
        <v>148</v>
      </c>
      <c r="T195" s="116">
        <v>100</v>
      </c>
      <c r="U195" s="115">
        <v>109</v>
      </c>
      <c r="V195" s="117">
        <v>108</v>
      </c>
      <c r="W195" s="27"/>
      <c r="X195" s="27"/>
    </row>
    <row r="196" spans="1:28" s="56" customFormat="1" ht="21" customHeight="1" x14ac:dyDescent="0.35">
      <c r="A196" s="272"/>
      <c r="B196" s="344"/>
      <c r="C196" s="271" t="s">
        <v>186</v>
      </c>
      <c r="D196" s="275" t="s">
        <v>113</v>
      </c>
      <c r="E196" s="271" t="s">
        <v>107</v>
      </c>
      <c r="F196" s="271" t="s">
        <v>2</v>
      </c>
      <c r="G196" s="81" t="s">
        <v>78</v>
      </c>
      <c r="H196" s="350" t="s">
        <v>55</v>
      </c>
      <c r="I196" s="351"/>
      <c r="J196" s="351"/>
      <c r="K196" s="352"/>
      <c r="L196" s="272"/>
      <c r="M196" s="344"/>
      <c r="N196" s="271" t="s">
        <v>223</v>
      </c>
      <c r="O196" s="275" t="s">
        <v>113</v>
      </c>
      <c r="P196" s="271" t="s">
        <v>204</v>
      </c>
      <c r="Q196" s="271" t="s">
        <v>2</v>
      </c>
      <c r="R196" s="81" t="s">
        <v>78</v>
      </c>
      <c r="S196" s="350" t="s">
        <v>55</v>
      </c>
      <c r="T196" s="351"/>
      <c r="U196" s="351"/>
      <c r="V196" s="352"/>
      <c r="W196" s="27"/>
      <c r="X196" s="27"/>
    </row>
    <row r="197" spans="1:28" s="59" customFormat="1" ht="77.650000000000006" customHeight="1" x14ac:dyDescent="0.35">
      <c r="A197" s="272"/>
      <c r="B197" s="344"/>
      <c r="C197" s="272"/>
      <c r="D197" s="275"/>
      <c r="E197" s="272"/>
      <c r="F197" s="272"/>
      <c r="G197" s="288">
        <v>24747.5</v>
      </c>
      <c r="H197" s="118" t="s">
        <v>142</v>
      </c>
      <c r="I197" s="119">
        <v>2801.1</v>
      </c>
      <c r="J197" s="120">
        <f>1201.3+6209.1+2767.4-J198-J199</f>
        <v>8944.6</v>
      </c>
      <c r="K197" s="120">
        <f>1264.9+6538.2+2914.1-K198-K199</f>
        <v>9418.6</v>
      </c>
      <c r="L197" s="272"/>
      <c r="M197" s="344"/>
      <c r="N197" s="272"/>
      <c r="O197" s="275"/>
      <c r="P197" s="272"/>
      <c r="Q197" s="272"/>
      <c r="R197" s="288">
        <v>24747.5</v>
      </c>
      <c r="S197" s="118" t="s">
        <v>238</v>
      </c>
      <c r="T197" s="83">
        <v>2801.1</v>
      </c>
      <c r="U197" s="120">
        <f>1201.3+6209.1+2767.4-U198-U199</f>
        <v>8944.6</v>
      </c>
      <c r="V197" s="120">
        <f>1264.9+6538.2+2914.1-V198-V199</f>
        <v>9418.6</v>
      </c>
      <c r="W197" s="67"/>
      <c r="X197" s="45"/>
    </row>
    <row r="198" spans="1:28" s="59" customFormat="1" ht="77.25" customHeight="1" x14ac:dyDescent="0.35">
      <c r="A198" s="272"/>
      <c r="B198" s="344"/>
      <c r="C198" s="272"/>
      <c r="D198" s="275"/>
      <c r="E198" s="272"/>
      <c r="F198" s="272"/>
      <c r="G198" s="342"/>
      <c r="H198" s="121" t="s">
        <v>140</v>
      </c>
      <c r="I198" s="83">
        <v>1051.4000000000001</v>
      </c>
      <c r="J198" s="98">
        <v>1080.5999999999999</v>
      </c>
      <c r="K198" s="98">
        <v>1137.9000000000001</v>
      </c>
      <c r="L198" s="272"/>
      <c r="M198" s="344"/>
      <c r="N198" s="272"/>
      <c r="O198" s="275"/>
      <c r="P198" s="272"/>
      <c r="Q198" s="272"/>
      <c r="R198" s="342"/>
      <c r="S198" s="121" t="s">
        <v>140</v>
      </c>
      <c r="T198" s="83">
        <v>1051.4000000000001</v>
      </c>
      <c r="U198" s="98">
        <v>1080.5999999999999</v>
      </c>
      <c r="V198" s="98">
        <v>1137.9000000000001</v>
      </c>
      <c r="W198" s="67"/>
      <c r="X198" s="74"/>
      <c r="Y198" s="75"/>
    </row>
    <row r="199" spans="1:28" s="56" customFormat="1" ht="66" customHeight="1" x14ac:dyDescent="0.35">
      <c r="A199" s="272"/>
      <c r="B199" s="344"/>
      <c r="C199" s="272"/>
      <c r="D199" s="275"/>
      <c r="E199" s="272"/>
      <c r="F199" s="272"/>
      <c r="G199" s="289"/>
      <c r="H199" s="121" t="s">
        <v>139</v>
      </c>
      <c r="I199" s="83">
        <v>0</v>
      </c>
      <c r="J199" s="98">
        <v>152.6</v>
      </c>
      <c r="K199" s="98">
        <v>160.69999999999999</v>
      </c>
      <c r="L199" s="272"/>
      <c r="M199" s="344"/>
      <c r="N199" s="272"/>
      <c r="O199" s="275"/>
      <c r="P199" s="272"/>
      <c r="Q199" s="272"/>
      <c r="R199" s="289"/>
      <c r="S199" s="121" t="s">
        <v>139</v>
      </c>
      <c r="T199" s="84"/>
      <c r="U199" s="98">
        <v>152.6</v>
      </c>
      <c r="V199" s="98">
        <v>160.69999999999999</v>
      </c>
      <c r="W199" s="70"/>
      <c r="X199" s="27"/>
    </row>
    <row r="200" spans="1:28" s="56" customFormat="1" ht="40.15" customHeight="1" x14ac:dyDescent="0.35">
      <c r="A200" s="272"/>
      <c r="B200" s="344"/>
      <c r="C200" s="272"/>
      <c r="D200" s="275"/>
      <c r="E200" s="272"/>
      <c r="F200" s="272"/>
      <c r="G200" s="81" t="s">
        <v>75</v>
      </c>
      <c r="H200" s="293" t="s">
        <v>56</v>
      </c>
      <c r="I200" s="294"/>
      <c r="J200" s="294"/>
      <c r="K200" s="295"/>
      <c r="L200" s="272"/>
      <c r="M200" s="344"/>
      <c r="N200" s="272"/>
      <c r="O200" s="275"/>
      <c r="P200" s="272"/>
      <c r="Q200" s="272"/>
      <c r="R200" s="81" t="s">
        <v>75</v>
      </c>
      <c r="S200" s="293" t="s">
        <v>56</v>
      </c>
      <c r="T200" s="294"/>
      <c r="U200" s="294"/>
      <c r="V200" s="295"/>
      <c r="W200" s="27"/>
      <c r="X200" s="27"/>
    </row>
    <row r="201" spans="1:28" s="56" customFormat="1" ht="57.6" customHeight="1" x14ac:dyDescent="0.35">
      <c r="A201" s="272"/>
      <c r="B201" s="344"/>
      <c r="C201" s="272"/>
      <c r="D201" s="275"/>
      <c r="E201" s="272"/>
      <c r="F201" s="272"/>
      <c r="G201" s="288">
        <v>3852.5</v>
      </c>
      <c r="H201" s="82" t="s">
        <v>149</v>
      </c>
      <c r="I201" s="110">
        <v>1100</v>
      </c>
      <c r="J201" s="110">
        <v>1200</v>
      </c>
      <c r="K201" s="110">
        <v>1300</v>
      </c>
      <c r="L201" s="272"/>
      <c r="M201" s="344"/>
      <c r="N201" s="272"/>
      <c r="O201" s="275"/>
      <c r="P201" s="272"/>
      <c r="Q201" s="272"/>
      <c r="R201" s="288">
        <v>3852.5</v>
      </c>
      <c r="S201" s="82" t="s">
        <v>149</v>
      </c>
      <c r="T201" s="110">
        <v>1100</v>
      </c>
      <c r="U201" s="110">
        <v>1200</v>
      </c>
      <c r="V201" s="110">
        <v>1300</v>
      </c>
      <c r="W201" s="27"/>
      <c r="X201" s="247"/>
    </row>
    <row r="202" spans="1:28" s="56" customFormat="1" ht="79.900000000000006" customHeight="1" x14ac:dyDescent="0.35">
      <c r="A202" s="272"/>
      <c r="B202" s="344"/>
      <c r="C202" s="272"/>
      <c r="D202" s="275"/>
      <c r="E202" s="272"/>
      <c r="F202" s="272"/>
      <c r="G202" s="342"/>
      <c r="H202" s="91" t="s">
        <v>190</v>
      </c>
      <c r="I202" s="110">
        <v>245</v>
      </c>
      <c r="J202" s="110">
        <v>260</v>
      </c>
      <c r="K202" s="110">
        <v>275</v>
      </c>
      <c r="L202" s="272"/>
      <c r="M202" s="344"/>
      <c r="N202" s="272"/>
      <c r="O202" s="275"/>
      <c r="P202" s="272"/>
      <c r="Q202" s="272"/>
      <c r="R202" s="342"/>
      <c r="S202" s="91" t="s">
        <v>134</v>
      </c>
      <c r="T202" s="110">
        <v>245</v>
      </c>
      <c r="U202" s="110">
        <v>260</v>
      </c>
      <c r="V202" s="110">
        <v>275</v>
      </c>
      <c r="W202" s="76"/>
      <c r="X202" s="27"/>
    </row>
    <row r="203" spans="1:28" s="56" customFormat="1" ht="82.5" customHeight="1" x14ac:dyDescent="0.35">
      <c r="A203" s="272"/>
      <c r="B203" s="344"/>
      <c r="C203" s="272"/>
      <c r="D203" s="275"/>
      <c r="E203" s="272"/>
      <c r="F203" s="272"/>
      <c r="G203" s="289"/>
      <c r="H203" s="91" t="s">
        <v>191</v>
      </c>
      <c r="I203" s="110">
        <v>0</v>
      </c>
      <c r="J203" s="110">
        <v>70</v>
      </c>
      <c r="K203" s="110">
        <v>75</v>
      </c>
      <c r="L203" s="272"/>
      <c r="M203" s="344"/>
      <c r="N203" s="272"/>
      <c r="O203" s="275"/>
      <c r="P203" s="272"/>
      <c r="Q203" s="272"/>
      <c r="R203" s="289"/>
      <c r="S203" s="91" t="s">
        <v>245</v>
      </c>
      <c r="T203" s="110"/>
      <c r="U203" s="110">
        <v>70</v>
      </c>
      <c r="V203" s="110">
        <v>75</v>
      </c>
      <c r="W203" s="27"/>
      <c r="X203" s="27"/>
    </row>
    <row r="204" spans="1:28" s="56" customFormat="1" x14ac:dyDescent="0.35">
      <c r="A204" s="272"/>
      <c r="B204" s="344"/>
      <c r="C204" s="272"/>
      <c r="D204" s="275"/>
      <c r="E204" s="272"/>
      <c r="F204" s="272"/>
      <c r="G204" s="81" t="s">
        <v>73</v>
      </c>
      <c r="H204" s="293" t="s">
        <v>54</v>
      </c>
      <c r="I204" s="294"/>
      <c r="J204" s="294"/>
      <c r="K204" s="295"/>
      <c r="L204" s="272"/>
      <c r="M204" s="344"/>
      <c r="N204" s="272"/>
      <c r="O204" s="275"/>
      <c r="P204" s="272"/>
      <c r="Q204" s="272"/>
      <c r="R204" s="81" t="s">
        <v>73</v>
      </c>
      <c r="S204" s="293" t="s">
        <v>54</v>
      </c>
      <c r="T204" s="294"/>
      <c r="U204" s="294"/>
      <c r="V204" s="295"/>
      <c r="W204" s="27"/>
      <c r="X204" s="27"/>
    </row>
    <row r="205" spans="1:28" s="46" customFormat="1" ht="63" customHeight="1" x14ac:dyDescent="0.35">
      <c r="A205" s="272"/>
      <c r="B205" s="344"/>
      <c r="C205" s="272"/>
      <c r="D205" s="275"/>
      <c r="E205" s="272"/>
      <c r="F205" s="272"/>
      <c r="G205" s="288">
        <v>10177.799999999999</v>
      </c>
      <c r="H205" s="82" t="s">
        <v>150</v>
      </c>
      <c r="I205" s="83">
        <f>I197/I201*1000</f>
        <v>2546.4545454545455</v>
      </c>
      <c r="J205" s="83">
        <f>J197/J201*1000</f>
        <v>7453.8333333333339</v>
      </c>
      <c r="K205" s="83">
        <f>K197/K201*1000</f>
        <v>7245.0769230769238</v>
      </c>
      <c r="L205" s="272"/>
      <c r="M205" s="344"/>
      <c r="N205" s="272"/>
      <c r="O205" s="275"/>
      <c r="P205" s="272"/>
      <c r="Q205" s="272"/>
      <c r="R205" s="288">
        <f>U197+U198+U199</f>
        <v>10177.800000000001</v>
      </c>
      <c r="S205" s="82" t="s">
        <v>150</v>
      </c>
      <c r="T205" s="83">
        <f>T197/T201*1000</f>
        <v>2546.4545454545455</v>
      </c>
      <c r="U205" s="83">
        <f>U197/U201*1000</f>
        <v>7453.8333333333339</v>
      </c>
      <c r="V205" s="83">
        <f>V197/V201*1000</f>
        <v>7245.0769230769238</v>
      </c>
      <c r="W205" s="1"/>
      <c r="X205" s="1"/>
    </row>
    <row r="206" spans="1:28" s="46" customFormat="1" ht="59.65" customHeight="1" x14ac:dyDescent="0.35">
      <c r="A206" s="272"/>
      <c r="B206" s="344"/>
      <c r="C206" s="272"/>
      <c r="D206" s="275"/>
      <c r="E206" s="272"/>
      <c r="F206" s="272"/>
      <c r="G206" s="342"/>
      <c r="H206" s="82" t="s">
        <v>137</v>
      </c>
      <c r="I206" s="83">
        <f>I198/I202*1000</f>
        <v>4291.4285714285716</v>
      </c>
      <c r="J206" s="83">
        <f t="shared" ref="J206:K207" si="2">J198/J202*1000</f>
        <v>4156.1538461538457</v>
      </c>
      <c r="K206" s="83">
        <f t="shared" si="2"/>
        <v>4137.818181818182</v>
      </c>
      <c r="L206" s="272"/>
      <c r="M206" s="344"/>
      <c r="N206" s="272"/>
      <c r="O206" s="275"/>
      <c r="P206" s="272"/>
      <c r="Q206" s="272"/>
      <c r="R206" s="342"/>
      <c r="S206" s="82" t="s">
        <v>137</v>
      </c>
      <c r="T206" s="83">
        <f>T198/T202*1000</f>
        <v>4291.4285714285716</v>
      </c>
      <c r="U206" s="83">
        <f t="shared" ref="U206:V206" si="3">U198/U202*1000</f>
        <v>4156.1538461538457</v>
      </c>
      <c r="V206" s="83">
        <f t="shared" si="3"/>
        <v>4137.818181818182</v>
      </c>
      <c r="W206" s="1"/>
      <c r="X206" s="1"/>
    </row>
    <row r="207" spans="1:28" s="46" customFormat="1" ht="60" customHeight="1" x14ac:dyDescent="0.35">
      <c r="A207" s="272"/>
      <c r="B207" s="344"/>
      <c r="C207" s="272"/>
      <c r="D207" s="275"/>
      <c r="E207" s="272"/>
      <c r="F207" s="272"/>
      <c r="G207" s="289"/>
      <c r="H207" s="82" t="s">
        <v>138</v>
      </c>
      <c r="I207" s="83">
        <v>0</v>
      </c>
      <c r="J207" s="83">
        <f t="shared" si="2"/>
        <v>2179.9999999999995</v>
      </c>
      <c r="K207" s="83">
        <f t="shared" si="2"/>
        <v>2142.6666666666665</v>
      </c>
      <c r="L207" s="272"/>
      <c r="M207" s="344"/>
      <c r="N207" s="272"/>
      <c r="O207" s="275"/>
      <c r="P207" s="272"/>
      <c r="Q207" s="272"/>
      <c r="R207" s="289"/>
      <c r="S207" s="82" t="s">
        <v>138</v>
      </c>
      <c r="T207" s="83"/>
      <c r="U207" s="83">
        <f t="shared" ref="U207:V207" si="4">U199/U203*1000</f>
        <v>2179.9999999999995</v>
      </c>
      <c r="V207" s="83">
        <f t="shared" si="4"/>
        <v>2142.6666666666665</v>
      </c>
      <c r="W207" s="1"/>
      <c r="X207" s="1"/>
    </row>
    <row r="208" spans="1:28" s="46" customFormat="1" ht="34.15" customHeight="1" x14ac:dyDescent="0.35">
      <c r="A208" s="272"/>
      <c r="B208" s="344"/>
      <c r="C208" s="272"/>
      <c r="D208" s="275"/>
      <c r="E208" s="272"/>
      <c r="F208" s="272"/>
      <c r="G208" s="86" t="s">
        <v>74</v>
      </c>
      <c r="H208" s="274" t="s">
        <v>57</v>
      </c>
      <c r="I208" s="274"/>
      <c r="J208" s="274"/>
      <c r="K208" s="274"/>
      <c r="L208" s="272"/>
      <c r="M208" s="344"/>
      <c r="N208" s="272"/>
      <c r="O208" s="275"/>
      <c r="P208" s="272"/>
      <c r="Q208" s="272"/>
      <c r="R208" s="86" t="s">
        <v>74</v>
      </c>
      <c r="S208" s="274" t="s">
        <v>57</v>
      </c>
      <c r="T208" s="274"/>
      <c r="U208" s="274"/>
      <c r="V208" s="274"/>
      <c r="W208" s="1"/>
      <c r="X208" s="1"/>
    </row>
    <row r="209" spans="1:25" s="46" customFormat="1" ht="37.5" x14ac:dyDescent="0.35">
      <c r="A209" s="272"/>
      <c r="B209" s="344"/>
      <c r="C209" s="273"/>
      <c r="D209" s="275"/>
      <c r="E209" s="273"/>
      <c r="F209" s="273"/>
      <c r="G209" s="86">
        <v>10717.2</v>
      </c>
      <c r="H209" s="82" t="s">
        <v>131</v>
      </c>
      <c r="I209" s="77">
        <v>100</v>
      </c>
      <c r="J209" s="77">
        <v>109</v>
      </c>
      <c r="K209" s="77">
        <v>108</v>
      </c>
      <c r="L209" s="272"/>
      <c r="M209" s="344"/>
      <c r="N209" s="273"/>
      <c r="O209" s="275"/>
      <c r="P209" s="273"/>
      <c r="Q209" s="273"/>
      <c r="R209" s="86">
        <f>V197+V198+V199</f>
        <v>10717.2</v>
      </c>
      <c r="S209" s="82" t="s">
        <v>131</v>
      </c>
      <c r="T209" s="77">
        <v>100</v>
      </c>
      <c r="U209" s="77">
        <v>109</v>
      </c>
      <c r="V209" s="77">
        <v>108</v>
      </c>
      <c r="W209" s="1"/>
      <c r="X209" s="1"/>
    </row>
    <row r="210" spans="1:25" s="46" customFormat="1" ht="21.6" customHeight="1" x14ac:dyDescent="0.35">
      <c r="A210" s="272"/>
      <c r="B210" s="344"/>
      <c r="C210" s="271" t="s">
        <v>158</v>
      </c>
      <c r="D210" s="271" t="s">
        <v>113</v>
      </c>
      <c r="E210" s="271" t="s">
        <v>159</v>
      </c>
      <c r="F210" s="271" t="s">
        <v>2</v>
      </c>
      <c r="G210" s="81" t="s">
        <v>78</v>
      </c>
      <c r="H210" s="290" t="s">
        <v>50</v>
      </c>
      <c r="I210" s="291"/>
      <c r="J210" s="291"/>
      <c r="K210" s="292"/>
      <c r="L210" s="272"/>
      <c r="M210" s="344"/>
      <c r="N210" s="271" t="s">
        <v>158</v>
      </c>
      <c r="O210" s="271" t="s">
        <v>113</v>
      </c>
      <c r="P210" s="285" t="s">
        <v>159</v>
      </c>
      <c r="Q210" s="271" t="s">
        <v>2</v>
      </c>
      <c r="R210" s="81" t="s">
        <v>78</v>
      </c>
      <c r="S210" s="290" t="s">
        <v>50</v>
      </c>
      <c r="T210" s="291"/>
      <c r="U210" s="291"/>
      <c r="V210" s="292"/>
      <c r="W210" s="1"/>
      <c r="X210" s="1"/>
    </row>
    <row r="211" spans="1:25" s="46" customFormat="1" ht="55.9" customHeight="1" x14ac:dyDescent="0.35">
      <c r="A211" s="272"/>
      <c r="B211" s="344"/>
      <c r="C211" s="346"/>
      <c r="D211" s="272"/>
      <c r="E211" s="272"/>
      <c r="F211" s="348"/>
      <c r="G211" s="288">
        <v>290842.7</v>
      </c>
      <c r="H211" s="108" t="s">
        <v>143</v>
      </c>
      <c r="I211" s="92">
        <v>93982.8</v>
      </c>
      <c r="J211" s="109">
        <v>95888.9</v>
      </c>
      <c r="K211" s="109">
        <v>100971</v>
      </c>
      <c r="L211" s="272"/>
      <c r="M211" s="344"/>
      <c r="N211" s="346"/>
      <c r="O211" s="272"/>
      <c r="P211" s="286"/>
      <c r="Q211" s="348"/>
      <c r="R211" s="380">
        <f>R214+R217+R220</f>
        <v>300394.19999999995</v>
      </c>
      <c r="S211" s="108" t="s">
        <v>143</v>
      </c>
      <c r="T211" s="176">
        <v>93982.8</v>
      </c>
      <c r="U211" s="185">
        <v>100688.5</v>
      </c>
      <c r="V211" s="185">
        <v>105722.9</v>
      </c>
      <c r="W211" s="64"/>
      <c r="X211" s="64"/>
    </row>
    <row r="212" spans="1:25" s="46" customFormat="1" ht="60" customHeight="1" x14ac:dyDescent="0.35">
      <c r="A212" s="272"/>
      <c r="B212" s="344"/>
      <c r="C212" s="346"/>
      <c r="D212" s="272"/>
      <c r="E212" s="272"/>
      <c r="F212" s="348"/>
      <c r="G212" s="289"/>
      <c r="H212" s="108" t="s">
        <v>125</v>
      </c>
      <c r="I212" s="115">
        <v>496</v>
      </c>
      <c r="J212" s="115">
        <v>496</v>
      </c>
      <c r="K212" s="115">
        <v>496</v>
      </c>
      <c r="L212" s="272"/>
      <c r="M212" s="344"/>
      <c r="N212" s="346"/>
      <c r="O212" s="272"/>
      <c r="P212" s="286"/>
      <c r="Q212" s="348"/>
      <c r="R212" s="381"/>
      <c r="S212" s="108" t="s">
        <v>125</v>
      </c>
      <c r="T212" s="115">
        <v>496</v>
      </c>
      <c r="U212" s="115">
        <v>496</v>
      </c>
      <c r="V212" s="115">
        <v>496</v>
      </c>
      <c r="W212" s="1"/>
      <c r="X212" s="1"/>
    </row>
    <row r="213" spans="1:25" s="46" customFormat="1" x14ac:dyDescent="0.35">
      <c r="A213" s="272"/>
      <c r="B213" s="344"/>
      <c r="C213" s="346"/>
      <c r="D213" s="272"/>
      <c r="E213" s="272"/>
      <c r="F213" s="348"/>
      <c r="G213" s="81" t="s">
        <v>75</v>
      </c>
      <c r="H213" s="341" t="s">
        <v>56</v>
      </c>
      <c r="I213" s="341"/>
      <c r="J213" s="341"/>
      <c r="K213" s="341"/>
      <c r="L213" s="272"/>
      <c r="M213" s="344"/>
      <c r="N213" s="346"/>
      <c r="O213" s="272"/>
      <c r="P213" s="286"/>
      <c r="Q213" s="348"/>
      <c r="R213" s="81" t="s">
        <v>75</v>
      </c>
      <c r="S213" s="341" t="s">
        <v>56</v>
      </c>
      <c r="T213" s="341"/>
      <c r="U213" s="341"/>
      <c r="V213" s="341"/>
      <c r="W213" s="1"/>
      <c r="X213" s="1"/>
    </row>
    <row r="214" spans="1:25" s="46" customFormat="1" ht="55.5" customHeight="1" x14ac:dyDescent="0.35">
      <c r="A214" s="272"/>
      <c r="B214" s="344"/>
      <c r="C214" s="346"/>
      <c r="D214" s="272"/>
      <c r="E214" s="272"/>
      <c r="F214" s="348"/>
      <c r="G214" s="288">
        <v>93982.8</v>
      </c>
      <c r="H214" s="108" t="s">
        <v>136</v>
      </c>
      <c r="I214" s="115">
        <v>20200</v>
      </c>
      <c r="J214" s="115">
        <v>20600</v>
      </c>
      <c r="K214" s="115">
        <v>21000</v>
      </c>
      <c r="L214" s="272"/>
      <c r="M214" s="344"/>
      <c r="N214" s="346"/>
      <c r="O214" s="272"/>
      <c r="P214" s="286"/>
      <c r="Q214" s="348"/>
      <c r="R214" s="288">
        <v>93982.8</v>
      </c>
      <c r="S214" s="108" t="s">
        <v>221</v>
      </c>
      <c r="T214" s="115">
        <v>20200</v>
      </c>
      <c r="U214" s="115">
        <v>20600</v>
      </c>
      <c r="V214" s="115">
        <v>21000</v>
      </c>
      <c r="W214" s="1"/>
      <c r="X214" s="1"/>
    </row>
    <row r="215" spans="1:25" s="46" customFormat="1" ht="41.65" customHeight="1" x14ac:dyDescent="0.35">
      <c r="A215" s="272"/>
      <c r="B215" s="344"/>
      <c r="C215" s="346"/>
      <c r="D215" s="272"/>
      <c r="E215" s="272"/>
      <c r="F215" s="348"/>
      <c r="G215" s="342"/>
      <c r="H215" s="108" t="s">
        <v>135</v>
      </c>
      <c r="I215" s="115">
        <v>11900</v>
      </c>
      <c r="J215" s="115">
        <v>12600</v>
      </c>
      <c r="K215" s="115">
        <v>13300</v>
      </c>
      <c r="L215" s="272"/>
      <c r="M215" s="344"/>
      <c r="N215" s="346"/>
      <c r="O215" s="272"/>
      <c r="P215" s="286"/>
      <c r="Q215" s="348"/>
      <c r="R215" s="342"/>
      <c r="S215" s="108" t="s">
        <v>135</v>
      </c>
      <c r="T215" s="115">
        <v>11900</v>
      </c>
      <c r="U215" s="115">
        <v>12600</v>
      </c>
      <c r="V215" s="115">
        <v>13300</v>
      </c>
      <c r="W215" s="1"/>
      <c r="X215" s="61"/>
    </row>
    <row r="216" spans="1:25" s="46" customFormat="1" ht="33" customHeight="1" x14ac:dyDescent="0.35">
      <c r="A216" s="272"/>
      <c r="B216" s="344"/>
      <c r="C216" s="346"/>
      <c r="D216" s="272"/>
      <c r="E216" s="272"/>
      <c r="F216" s="348"/>
      <c r="G216" s="81" t="s">
        <v>73</v>
      </c>
      <c r="H216" s="341" t="s">
        <v>54</v>
      </c>
      <c r="I216" s="341"/>
      <c r="J216" s="341"/>
      <c r="K216" s="341"/>
      <c r="L216" s="272"/>
      <c r="M216" s="344"/>
      <c r="N216" s="346"/>
      <c r="O216" s="272"/>
      <c r="P216" s="286"/>
      <c r="Q216" s="348"/>
      <c r="R216" s="81" t="s">
        <v>73</v>
      </c>
      <c r="S216" s="341" t="s">
        <v>54</v>
      </c>
      <c r="T216" s="341"/>
      <c r="U216" s="341"/>
      <c r="V216" s="341"/>
      <c r="W216" s="1"/>
      <c r="X216" s="1"/>
    </row>
    <row r="217" spans="1:25" s="46" customFormat="1" ht="56.25" x14ac:dyDescent="0.35">
      <c r="A217" s="272"/>
      <c r="B217" s="344"/>
      <c r="C217" s="346"/>
      <c r="D217" s="272"/>
      <c r="E217" s="272"/>
      <c r="F217" s="348"/>
      <c r="G217" s="288">
        <v>95888.9</v>
      </c>
      <c r="H217" s="108" t="s">
        <v>144</v>
      </c>
      <c r="I217" s="122">
        <f>I211/I214*1000</f>
        <v>4652.6138613861385</v>
      </c>
      <c r="J217" s="122">
        <f>J211/J214*1000</f>
        <v>4654.8009708737864</v>
      </c>
      <c r="K217" s="122">
        <f>K211/K214*1000</f>
        <v>4808.1428571428569</v>
      </c>
      <c r="L217" s="272"/>
      <c r="M217" s="344"/>
      <c r="N217" s="346"/>
      <c r="O217" s="272"/>
      <c r="P217" s="286"/>
      <c r="Q217" s="348"/>
      <c r="R217" s="380">
        <v>100688.5</v>
      </c>
      <c r="S217" s="108" t="s">
        <v>144</v>
      </c>
      <c r="T217" s="173">
        <f>T211/T214*1000</f>
        <v>4652.6138613861385</v>
      </c>
      <c r="U217" s="100">
        <f>U211/U214*1000</f>
        <v>4887.7912621359228</v>
      </c>
      <c r="V217" s="100">
        <f>V211/V214*1000</f>
        <v>5034.4238095238088</v>
      </c>
      <c r="W217" s="1"/>
      <c r="X217" s="1"/>
    </row>
    <row r="218" spans="1:25" s="46" customFormat="1" ht="37.5" x14ac:dyDescent="0.35">
      <c r="A218" s="272"/>
      <c r="B218" s="344"/>
      <c r="C218" s="346"/>
      <c r="D218" s="272"/>
      <c r="E218" s="272"/>
      <c r="F218" s="348"/>
      <c r="G218" s="289"/>
      <c r="H218" s="91" t="s">
        <v>127</v>
      </c>
      <c r="I218" s="81">
        <f>I211/I215*1000</f>
        <v>7897.7142857142853</v>
      </c>
      <c r="J218" s="81">
        <f>J211/J215*1000</f>
        <v>7610.2301587301581</v>
      </c>
      <c r="K218" s="81">
        <f>K211/K215*1000</f>
        <v>7591.8045112781956</v>
      </c>
      <c r="L218" s="272"/>
      <c r="M218" s="344"/>
      <c r="N218" s="346"/>
      <c r="O218" s="272"/>
      <c r="P218" s="286"/>
      <c r="Q218" s="348"/>
      <c r="R218" s="381"/>
      <c r="S218" s="91" t="s">
        <v>239</v>
      </c>
      <c r="T218" s="173">
        <f>T211/T215*1000</f>
        <v>7897.7142857142853</v>
      </c>
      <c r="U218" s="196">
        <f>U211/U215*1000</f>
        <v>7991.1507936507933</v>
      </c>
      <c r="V218" s="196">
        <f>V211/V215*1000</f>
        <v>7949.0902255639094</v>
      </c>
      <c r="W218" s="1"/>
      <c r="X218" s="1"/>
    </row>
    <row r="219" spans="1:25" s="56" customFormat="1" ht="21" customHeight="1" x14ac:dyDescent="0.35">
      <c r="A219" s="272"/>
      <c r="B219" s="344"/>
      <c r="C219" s="346"/>
      <c r="D219" s="272"/>
      <c r="E219" s="272"/>
      <c r="F219" s="348"/>
      <c r="G219" s="194" t="s">
        <v>74</v>
      </c>
      <c r="H219" s="274" t="s">
        <v>57</v>
      </c>
      <c r="I219" s="274"/>
      <c r="J219" s="274"/>
      <c r="K219" s="274"/>
      <c r="L219" s="272"/>
      <c r="M219" s="344"/>
      <c r="N219" s="346"/>
      <c r="O219" s="272"/>
      <c r="P219" s="286"/>
      <c r="Q219" s="348"/>
      <c r="R219" s="86" t="s">
        <v>74</v>
      </c>
      <c r="S219" s="274" t="s">
        <v>57</v>
      </c>
      <c r="T219" s="274"/>
      <c r="U219" s="274"/>
      <c r="V219" s="274"/>
      <c r="W219" s="378"/>
      <c r="X219" s="378"/>
      <c r="Y219" s="378"/>
    </row>
    <row r="220" spans="1:25" s="56" customFormat="1" ht="26.25" customHeight="1" x14ac:dyDescent="0.3">
      <c r="A220" s="272"/>
      <c r="B220" s="344"/>
      <c r="C220" s="346"/>
      <c r="D220" s="272"/>
      <c r="E220" s="272"/>
      <c r="F220" s="348"/>
      <c r="G220" s="194">
        <v>100971</v>
      </c>
      <c r="H220" s="168" t="s">
        <v>118</v>
      </c>
      <c r="I220" s="93">
        <v>100</v>
      </c>
      <c r="J220" s="93">
        <v>102</v>
      </c>
      <c r="K220" s="93">
        <v>102</v>
      </c>
      <c r="L220" s="272"/>
      <c r="M220" s="344"/>
      <c r="N220" s="346"/>
      <c r="O220" s="272"/>
      <c r="P220" s="286"/>
      <c r="Q220" s="348"/>
      <c r="R220" s="404">
        <v>105722.9</v>
      </c>
      <c r="S220" s="91" t="s">
        <v>240</v>
      </c>
      <c r="T220" s="93">
        <v>100</v>
      </c>
      <c r="U220" s="93">
        <v>102</v>
      </c>
      <c r="V220" s="93">
        <v>102</v>
      </c>
    </row>
    <row r="221" spans="1:25" s="56" customFormat="1" ht="18.75" x14ac:dyDescent="0.3">
      <c r="A221" s="272"/>
      <c r="B221" s="345"/>
      <c r="C221" s="347"/>
      <c r="D221" s="347"/>
      <c r="E221" s="347"/>
      <c r="F221" s="349"/>
      <c r="G221" s="195"/>
      <c r="H221" s="168" t="s">
        <v>130</v>
      </c>
      <c r="I221" s="127">
        <v>100</v>
      </c>
      <c r="J221" s="93">
        <v>106</v>
      </c>
      <c r="K221" s="127">
        <v>105</v>
      </c>
      <c r="L221" s="272"/>
      <c r="M221" s="345"/>
      <c r="N221" s="347"/>
      <c r="O221" s="347"/>
      <c r="P221" s="403"/>
      <c r="Q221" s="349"/>
      <c r="R221" s="347"/>
      <c r="S221" s="91" t="s">
        <v>241</v>
      </c>
      <c r="T221" s="93">
        <v>100</v>
      </c>
      <c r="U221" s="127">
        <v>105.9</v>
      </c>
      <c r="V221" s="93">
        <v>105.6</v>
      </c>
    </row>
    <row r="222" spans="1:25" s="56" customFormat="1" ht="18.75" x14ac:dyDescent="0.3">
      <c r="A222" s="272"/>
      <c r="B222" s="123"/>
      <c r="C222" s="124"/>
      <c r="D222" s="198"/>
      <c r="E222" s="198"/>
      <c r="F222" s="125"/>
      <c r="G222" s="232"/>
      <c r="H222" s="167"/>
      <c r="I222" s="127"/>
      <c r="J222" s="127"/>
      <c r="K222" s="127"/>
      <c r="L222" s="272"/>
      <c r="M222" s="123"/>
      <c r="N222" s="124"/>
      <c r="O222" s="198"/>
      <c r="P222" s="198"/>
      <c r="Q222" s="125"/>
      <c r="R222" s="126"/>
      <c r="S222" s="167"/>
      <c r="T222" s="127"/>
      <c r="U222" s="127"/>
      <c r="V222" s="127"/>
    </row>
    <row r="223" spans="1:25" s="56" customFormat="1" ht="45" customHeight="1" x14ac:dyDescent="0.35">
      <c r="A223" s="272"/>
      <c r="B223" s="276" t="s">
        <v>167</v>
      </c>
      <c r="C223" s="277"/>
      <c r="D223" s="277"/>
      <c r="E223" s="277"/>
      <c r="F223" s="277"/>
      <c r="G223" s="277"/>
      <c r="H223" s="277"/>
      <c r="I223" s="277"/>
      <c r="J223" s="277"/>
      <c r="K223" s="277"/>
      <c r="L223" s="272"/>
      <c r="M223" s="276" t="s">
        <v>167</v>
      </c>
      <c r="N223" s="277"/>
      <c r="O223" s="277"/>
      <c r="P223" s="277"/>
      <c r="Q223" s="277"/>
      <c r="R223" s="277"/>
      <c r="S223" s="277"/>
      <c r="T223" s="277"/>
      <c r="U223" s="277"/>
      <c r="V223" s="277"/>
      <c r="W223" s="27"/>
      <c r="X223" s="27"/>
    </row>
    <row r="224" spans="1:25" s="56" customFormat="1" ht="54" customHeight="1" x14ac:dyDescent="0.35">
      <c r="A224" s="272"/>
      <c r="B224" s="271" t="s">
        <v>95</v>
      </c>
      <c r="C224" s="271" t="s">
        <v>122</v>
      </c>
      <c r="D224" s="271" t="s">
        <v>113</v>
      </c>
      <c r="E224" s="271" t="s">
        <v>214</v>
      </c>
      <c r="F224" s="271" t="s">
        <v>20</v>
      </c>
      <c r="G224" s="81" t="s">
        <v>81</v>
      </c>
      <c r="H224" s="128" t="s">
        <v>55</v>
      </c>
      <c r="I224" s="129"/>
      <c r="J224" s="129"/>
      <c r="K224" s="130"/>
      <c r="L224" s="272"/>
      <c r="M224" s="271" t="s">
        <v>95</v>
      </c>
      <c r="N224" s="271" t="s">
        <v>213</v>
      </c>
      <c r="O224" s="271" t="s">
        <v>216</v>
      </c>
      <c r="P224" s="271" t="s">
        <v>246</v>
      </c>
      <c r="Q224" s="271" t="s">
        <v>20</v>
      </c>
      <c r="R224" s="81" t="s">
        <v>81</v>
      </c>
      <c r="S224" s="128" t="s">
        <v>55</v>
      </c>
      <c r="T224" s="129"/>
      <c r="U224" s="129"/>
      <c r="V224" s="130"/>
      <c r="W224" s="27"/>
      <c r="X224" s="27"/>
    </row>
    <row r="225" spans="1:24" s="56" customFormat="1" ht="40.15" customHeight="1" x14ac:dyDescent="0.35">
      <c r="A225" s="272"/>
      <c r="B225" s="272"/>
      <c r="C225" s="272"/>
      <c r="D225" s="272"/>
      <c r="E225" s="272"/>
      <c r="F225" s="272"/>
      <c r="G225" s="81">
        <f>G227+G230+G232</f>
        <v>2632</v>
      </c>
      <c r="H225" s="332" t="s">
        <v>89</v>
      </c>
      <c r="I225" s="324">
        <v>2632</v>
      </c>
      <c r="J225" s="328">
        <v>0</v>
      </c>
      <c r="K225" s="334">
        <v>0</v>
      </c>
      <c r="L225" s="272"/>
      <c r="M225" s="272"/>
      <c r="N225" s="272"/>
      <c r="O225" s="272"/>
      <c r="P225" s="272"/>
      <c r="Q225" s="272"/>
      <c r="R225" s="177">
        <f>R227+R230</f>
        <v>6357.6</v>
      </c>
      <c r="S225" s="332" t="s">
        <v>211</v>
      </c>
      <c r="T225" s="324">
        <v>2632</v>
      </c>
      <c r="U225" s="330">
        <v>3725.6</v>
      </c>
      <c r="V225" s="334"/>
      <c r="W225" s="70"/>
      <c r="X225" s="27"/>
    </row>
    <row r="226" spans="1:24" s="56" customFormat="1" ht="19.149999999999999" customHeight="1" x14ac:dyDescent="0.35">
      <c r="A226" s="272"/>
      <c r="B226" s="272"/>
      <c r="C226" s="272"/>
      <c r="D226" s="272"/>
      <c r="E226" s="272"/>
      <c r="F226" s="272"/>
      <c r="G226" s="81" t="s">
        <v>75</v>
      </c>
      <c r="H226" s="333"/>
      <c r="I226" s="325">
        <v>0</v>
      </c>
      <c r="J226" s="329"/>
      <c r="K226" s="334"/>
      <c r="L226" s="272"/>
      <c r="M226" s="272"/>
      <c r="N226" s="272"/>
      <c r="O226" s="272"/>
      <c r="P226" s="272"/>
      <c r="Q226" s="272"/>
      <c r="R226" s="81" t="s">
        <v>75</v>
      </c>
      <c r="S226" s="333"/>
      <c r="T226" s="325">
        <v>0</v>
      </c>
      <c r="U226" s="331"/>
      <c r="V226" s="334"/>
      <c r="W226" s="27"/>
      <c r="X226" s="27"/>
    </row>
    <row r="227" spans="1:24" s="56" customFormat="1" ht="36" customHeight="1" x14ac:dyDescent="0.35">
      <c r="A227" s="272"/>
      <c r="B227" s="272"/>
      <c r="C227" s="272"/>
      <c r="D227" s="272"/>
      <c r="E227" s="272"/>
      <c r="F227" s="272"/>
      <c r="G227" s="288">
        <v>2632</v>
      </c>
      <c r="H227" s="274" t="s">
        <v>56</v>
      </c>
      <c r="I227" s="274"/>
      <c r="J227" s="274"/>
      <c r="K227" s="274"/>
      <c r="L227" s="272"/>
      <c r="M227" s="272"/>
      <c r="N227" s="272"/>
      <c r="O227" s="272"/>
      <c r="P227" s="272"/>
      <c r="Q227" s="272"/>
      <c r="R227" s="288">
        <v>2632</v>
      </c>
      <c r="S227" s="274" t="s">
        <v>56</v>
      </c>
      <c r="T227" s="274"/>
      <c r="U227" s="274"/>
      <c r="V227" s="274"/>
      <c r="W227" s="27"/>
      <c r="X227" s="27"/>
    </row>
    <row r="228" spans="1:24" s="56" customFormat="1" ht="37.5" x14ac:dyDescent="0.35">
      <c r="A228" s="272"/>
      <c r="B228" s="272"/>
      <c r="C228" s="272"/>
      <c r="D228" s="272"/>
      <c r="E228" s="272"/>
      <c r="F228" s="272"/>
      <c r="G228" s="289"/>
      <c r="H228" s="91" t="s">
        <v>129</v>
      </c>
      <c r="I228" s="93">
        <v>1</v>
      </c>
      <c r="J228" s="93">
        <v>0</v>
      </c>
      <c r="K228" s="93">
        <v>0</v>
      </c>
      <c r="L228" s="272"/>
      <c r="M228" s="272"/>
      <c r="N228" s="272"/>
      <c r="O228" s="272"/>
      <c r="P228" s="272"/>
      <c r="Q228" s="272"/>
      <c r="R228" s="289"/>
      <c r="S228" s="91" t="s">
        <v>129</v>
      </c>
      <c r="T228" s="93">
        <v>1</v>
      </c>
      <c r="U228" s="175">
        <v>1</v>
      </c>
      <c r="V228" s="93"/>
      <c r="W228" s="27"/>
      <c r="X228" s="27"/>
    </row>
    <row r="229" spans="1:24" s="56" customFormat="1" x14ac:dyDescent="0.35">
      <c r="A229" s="272"/>
      <c r="B229" s="272"/>
      <c r="C229" s="272"/>
      <c r="D229" s="272"/>
      <c r="E229" s="272"/>
      <c r="F229" s="272"/>
      <c r="G229" s="81" t="s">
        <v>73</v>
      </c>
      <c r="H229" s="91" t="s">
        <v>128</v>
      </c>
      <c r="I229" s="83">
        <v>658</v>
      </c>
      <c r="J229" s="77">
        <v>0</v>
      </c>
      <c r="K229" s="77">
        <v>0</v>
      </c>
      <c r="L229" s="272"/>
      <c r="M229" s="272"/>
      <c r="N229" s="272"/>
      <c r="O229" s="272"/>
      <c r="P229" s="272"/>
      <c r="Q229" s="272"/>
      <c r="R229" s="81" t="s">
        <v>73</v>
      </c>
      <c r="S229" s="91" t="s">
        <v>128</v>
      </c>
      <c r="T229" s="83">
        <v>658</v>
      </c>
      <c r="U229" s="85">
        <v>245.5</v>
      </c>
      <c r="V229" s="238"/>
      <c r="W229" s="27"/>
      <c r="X229" s="27"/>
    </row>
    <row r="230" spans="1:24" s="56" customFormat="1" ht="20.65" customHeight="1" x14ac:dyDescent="0.35">
      <c r="A230" s="272"/>
      <c r="B230" s="272"/>
      <c r="C230" s="272"/>
      <c r="D230" s="272"/>
      <c r="E230" s="272"/>
      <c r="F230" s="272"/>
      <c r="G230" s="81">
        <v>0</v>
      </c>
      <c r="H230" s="274" t="s">
        <v>52</v>
      </c>
      <c r="I230" s="274"/>
      <c r="J230" s="274"/>
      <c r="K230" s="274"/>
      <c r="L230" s="272"/>
      <c r="M230" s="272"/>
      <c r="N230" s="272"/>
      <c r="O230" s="272"/>
      <c r="P230" s="272"/>
      <c r="Q230" s="272"/>
      <c r="R230" s="172">
        <v>3725.6</v>
      </c>
      <c r="S230" s="274" t="s">
        <v>52</v>
      </c>
      <c r="T230" s="274"/>
      <c r="U230" s="274"/>
      <c r="V230" s="274"/>
      <c r="W230" s="27"/>
      <c r="X230" s="27"/>
    </row>
    <row r="231" spans="1:24" s="59" customFormat="1" ht="17.649999999999999" customHeight="1" x14ac:dyDescent="0.35">
      <c r="A231" s="272"/>
      <c r="B231" s="272"/>
      <c r="C231" s="272"/>
      <c r="D231" s="272"/>
      <c r="E231" s="272"/>
      <c r="F231" s="272"/>
      <c r="G231" s="86" t="s">
        <v>82</v>
      </c>
      <c r="H231" s="326" t="s">
        <v>42</v>
      </c>
      <c r="I231" s="328">
        <f>I225/I229*1000</f>
        <v>4000</v>
      </c>
      <c r="J231" s="328">
        <v>0</v>
      </c>
      <c r="K231" s="334">
        <v>0</v>
      </c>
      <c r="L231" s="272"/>
      <c r="M231" s="272"/>
      <c r="N231" s="272"/>
      <c r="O231" s="272"/>
      <c r="P231" s="272"/>
      <c r="Q231" s="272"/>
      <c r="R231" s="86"/>
      <c r="S231" s="326" t="s">
        <v>42</v>
      </c>
      <c r="T231" s="328">
        <f>T225/T229*1000</f>
        <v>4000</v>
      </c>
      <c r="U231" s="330">
        <f>U225/U229*1000</f>
        <v>15175.560081466396</v>
      </c>
      <c r="V231" s="324"/>
      <c r="W231" s="45"/>
      <c r="X231" s="45"/>
    </row>
    <row r="232" spans="1:24" s="56" customFormat="1" ht="43.9" customHeight="1" x14ac:dyDescent="0.35">
      <c r="A232" s="272"/>
      <c r="B232" s="272"/>
      <c r="C232" s="272"/>
      <c r="D232" s="272"/>
      <c r="E232" s="272"/>
      <c r="F232" s="272"/>
      <c r="G232" s="312">
        <v>0</v>
      </c>
      <c r="H232" s="327"/>
      <c r="I232" s="329"/>
      <c r="J232" s="329"/>
      <c r="K232" s="334"/>
      <c r="L232" s="272"/>
      <c r="M232" s="272"/>
      <c r="N232" s="272"/>
      <c r="O232" s="272"/>
      <c r="P232" s="272"/>
      <c r="Q232" s="272"/>
      <c r="R232" s="312"/>
      <c r="S232" s="327"/>
      <c r="T232" s="329"/>
      <c r="U232" s="331"/>
      <c r="V232" s="325"/>
      <c r="W232" s="27"/>
      <c r="X232" s="27"/>
    </row>
    <row r="233" spans="1:24" s="15" customFormat="1" ht="21" customHeight="1" x14ac:dyDescent="0.35">
      <c r="A233" s="272"/>
      <c r="B233" s="272"/>
      <c r="C233" s="272"/>
      <c r="D233" s="272"/>
      <c r="E233" s="272"/>
      <c r="F233" s="272"/>
      <c r="G233" s="313"/>
      <c r="H233" s="131" t="s">
        <v>53</v>
      </c>
      <c r="I233" s="132"/>
      <c r="J233" s="132"/>
      <c r="K233" s="114"/>
      <c r="L233" s="272"/>
      <c r="M233" s="272"/>
      <c r="N233" s="272"/>
      <c r="O233" s="272"/>
      <c r="P233" s="272"/>
      <c r="Q233" s="272"/>
      <c r="R233" s="313"/>
      <c r="S233" s="131" t="s">
        <v>53</v>
      </c>
      <c r="T233" s="132"/>
      <c r="U233" s="132"/>
      <c r="V233" s="114"/>
      <c r="W233" s="1"/>
      <c r="X233" s="5"/>
    </row>
    <row r="234" spans="1:24" s="15" customFormat="1" ht="85.5" customHeight="1" x14ac:dyDescent="0.35">
      <c r="A234" s="272"/>
      <c r="B234" s="272"/>
      <c r="C234" s="273"/>
      <c r="D234" s="273"/>
      <c r="E234" s="273"/>
      <c r="F234" s="273"/>
      <c r="G234" s="314"/>
      <c r="H234" s="133" t="s">
        <v>115</v>
      </c>
      <c r="I234" s="134">
        <v>100</v>
      </c>
      <c r="J234" s="134">
        <v>0</v>
      </c>
      <c r="K234" s="92">
        <v>0</v>
      </c>
      <c r="L234" s="272"/>
      <c r="M234" s="272"/>
      <c r="N234" s="273"/>
      <c r="O234" s="273"/>
      <c r="P234" s="273"/>
      <c r="Q234" s="273"/>
      <c r="R234" s="314"/>
      <c r="S234" s="241" t="s">
        <v>231</v>
      </c>
      <c r="T234" s="134">
        <v>100</v>
      </c>
      <c r="U234" s="132">
        <v>100</v>
      </c>
      <c r="V234" s="239"/>
      <c r="W234" s="1"/>
      <c r="X234" s="5"/>
    </row>
    <row r="235" spans="1:24" s="15" customFormat="1" ht="30.75" customHeight="1" x14ac:dyDescent="0.35">
      <c r="A235" s="272"/>
      <c r="B235" s="272"/>
      <c r="C235" s="271" t="s">
        <v>153</v>
      </c>
      <c r="D235" s="271" t="s">
        <v>113</v>
      </c>
      <c r="E235" s="271" t="s">
        <v>19</v>
      </c>
      <c r="F235" s="271" t="s">
        <v>20</v>
      </c>
      <c r="G235" s="81" t="s">
        <v>81</v>
      </c>
      <c r="H235" s="87" t="s">
        <v>55</v>
      </c>
      <c r="I235" s="87"/>
      <c r="J235" s="87"/>
      <c r="K235" s="87"/>
      <c r="L235" s="272"/>
      <c r="M235" s="272"/>
      <c r="N235" s="271" t="s">
        <v>153</v>
      </c>
      <c r="O235" s="271">
        <v>2022</v>
      </c>
      <c r="P235" s="271" t="s">
        <v>19</v>
      </c>
      <c r="Q235" s="271" t="s">
        <v>20</v>
      </c>
      <c r="R235" s="81" t="s">
        <v>81</v>
      </c>
      <c r="S235" s="87" t="s">
        <v>55</v>
      </c>
      <c r="T235" s="87"/>
      <c r="U235" s="87"/>
      <c r="V235" s="87"/>
      <c r="W235" s="1"/>
      <c r="X235" s="5"/>
    </row>
    <row r="236" spans="1:24" s="15" customFormat="1" x14ac:dyDescent="0.35">
      <c r="A236" s="272"/>
      <c r="B236" s="272"/>
      <c r="C236" s="272"/>
      <c r="D236" s="272"/>
      <c r="E236" s="272"/>
      <c r="F236" s="272"/>
      <c r="G236" s="81">
        <f>G238+G241+G243</f>
        <v>4199.3</v>
      </c>
      <c r="H236" s="305" t="s">
        <v>90</v>
      </c>
      <c r="I236" s="271">
        <v>4199.3</v>
      </c>
      <c r="J236" s="271">
        <v>0</v>
      </c>
      <c r="K236" s="271">
        <v>0</v>
      </c>
      <c r="L236" s="272"/>
      <c r="M236" s="272"/>
      <c r="N236" s="272"/>
      <c r="O236" s="272"/>
      <c r="P236" s="272"/>
      <c r="Q236" s="272"/>
      <c r="R236" s="184">
        <f>R238+R241+R243</f>
        <v>4199.3</v>
      </c>
      <c r="S236" s="305" t="s">
        <v>90</v>
      </c>
      <c r="T236" s="271">
        <v>4199.3</v>
      </c>
      <c r="U236" s="271"/>
      <c r="V236" s="271"/>
      <c r="W236" s="1"/>
      <c r="X236" s="5"/>
    </row>
    <row r="237" spans="1:24" s="15" customFormat="1" ht="37.15" customHeight="1" x14ac:dyDescent="0.35">
      <c r="A237" s="272"/>
      <c r="B237" s="272"/>
      <c r="C237" s="272"/>
      <c r="D237" s="272"/>
      <c r="E237" s="272"/>
      <c r="F237" s="272"/>
      <c r="G237" s="81" t="s">
        <v>75</v>
      </c>
      <c r="H237" s="306"/>
      <c r="I237" s="273"/>
      <c r="J237" s="273">
        <v>0</v>
      </c>
      <c r="K237" s="273">
        <v>0</v>
      </c>
      <c r="L237" s="272"/>
      <c r="M237" s="272"/>
      <c r="N237" s="272"/>
      <c r="O237" s="272"/>
      <c r="P237" s="272"/>
      <c r="Q237" s="272"/>
      <c r="R237" s="184" t="s">
        <v>75</v>
      </c>
      <c r="S237" s="306"/>
      <c r="T237" s="273"/>
      <c r="U237" s="273"/>
      <c r="V237" s="273"/>
      <c r="W237" s="1"/>
      <c r="X237" s="5"/>
    </row>
    <row r="238" spans="1:24" s="15" customFormat="1" x14ac:dyDescent="0.35">
      <c r="A238" s="272"/>
      <c r="B238" s="272"/>
      <c r="C238" s="272"/>
      <c r="D238" s="272"/>
      <c r="E238" s="272"/>
      <c r="F238" s="272"/>
      <c r="G238" s="288">
        <v>4199.3</v>
      </c>
      <c r="H238" s="293" t="s">
        <v>56</v>
      </c>
      <c r="I238" s="294"/>
      <c r="J238" s="294"/>
      <c r="K238" s="295"/>
      <c r="L238" s="272"/>
      <c r="M238" s="272"/>
      <c r="N238" s="272"/>
      <c r="O238" s="272"/>
      <c r="P238" s="272"/>
      <c r="Q238" s="272"/>
      <c r="R238" s="288">
        <v>4199.3</v>
      </c>
      <c r="S238" s="293" t="s">
        <v>56</v>
      </c>
      <c r="T238" s="294"/>
      <c r="U238" s="294"/>
      <c r="V238" s="295"/>
      <c r="W238" s="1"/>
      <c r="X238" s="5"/>
    </row>
    <row r="239" spans="1:24" s="51" customFormat="1" ht="44.65" customHeight="1" x14ac:dyDescent="0.35">
      <c r="A239" s="272"/>
      <c r="B239" s="272"/>
      <c r="C239" s="272"/>
      <c r="D239" s="272"/>
      <c r="E239" s="272"/>
      <c r="F239" s="272"/>
      <c r="G239" s="289"/>
      <c r="H239" s="91" t="s">
        <v>129</v>
      </c>
      <c r="I239" s="93">
        <v>4</v>
      </c>
      <c r="J239" s="93">
        <v>0</v>
      </c>
      <c r="K239" s="93">
        <v>0</v>
      </c>
      <c r="L239" s="272"/>
      <c r="M239" s="272"/>
      <c r="N239" s="272"/>
      <c r="O239" s="272"/>
      <c r="P239" s="272"/>
      <c r="Q239" s="272"/>
      <c r="R239" s="289"/>
      <c r="S239" s="91" t="s">
        <v>129</v>
      </c>
      <c r="T239" s="93">
        <v>4</v>
      </c>
      <c r="U239" s="93"/>
      <c r="V239" s="93"/>
      <c r="W239" s="42"/>
      <c r="X239" s="40"/>
    </row>
    <row r="240" spans="1:24" s="51" customFormat="1" ht="30.6" customHeight="1" x14ac:dyDescent="0.35">
      <c r="A240" s="272"/>
      <c r="B240" s="272"/>
      <c r="C240" s="272"/>
      <c r="D240" s="272"/>
      <c r="E240" s="272"/>
      <c r="F240" s="272"/>
      <c r="G240" s="81" t="s">
        <v>73</v>
      </c>
      <c r="H240" s="91" t="s">
        <v>128</v>
      </c>
      <c r="I240" s="77">
        <f>437.3+349.3+100+290</f>
        <v>1176.5999999999999</v>
      </c>
      <c r="J240" s="77">
        <v>0</v>
      </c>
      <c r="K240" s="77">
        <v>0</v>
      </c>
      <c r="L240" s="272"/>
      <c r="M240" s="272"/>
      <c r="N240" s="272"/>
      <c r="O240" s="272"/>
      <c r="P240" s="272"/>
      <c r="Q240" s="272"/>
      <c r="R240" s="184"/>
      <c r="S240" s="91" t="s">
        <v>128</v>
      </c>
      <c r="T240" s="77">
        <f>437.3+349.3+100+290</f>
        <v>1176.5999999999999</v>
      </c>
      <c r="U240" s="77"/>
      <c r="V240" s="77"/>
      <c r="W240" s="42"/>
      <c r="X240" s="40"/>
    </row>
    <row r="241" spans="1:24" s="51" customFormat="1" ht="16.899999999999999" customHeight="1" x14ac:dyDescent="0.35">
      <c r="A241" s="272"/>
      <c r="B241" s="272"/>
      <c r="C241" s="272"/>
      <c r="D241" s="272"/>
      <c r="E241" s="272"/>
      <c r="F241" s="272"/>
      <c r="G241" s="81">
        <v>0</v>
      </c>
      <c r="H241" s="293" t="s">
        <v>54</v>
      </c>
      <c r="I241" s="294"/>
      <c r="J241" s="294"/>
      <c r="K241" s="295"/>
      <c r="L241" s="272"/>
      <c r="M241" s="272"/>
      <c r="N241" s="272"/>
      <c r="O241" s="272"/>
      <c r="P241" s="272"/>
      <c r="Q241" s="272"/>
      <c r="R241" s="184"/>
      <c r="S241" s="293" t="s">
        <v>54</v>
      </c>
      <c r="T241" s="294"/>
      <c r="U241" s="294"/>
      <c r="V241" s="295"/>
      <c r="W241" s="42"/>
      <c r="X241" s="40"/>
    </row>
    <row r="242" spans="1:24" s="54" customFormat="1" x14ac:dyDescent="0.35">
      <c r="A242" s="272"/>
      <c r="B242" s="272"/>
      <c r="C242" s="272"/>
      <c r="D242" s="272"/>
      <c r="E242" s="272"/>
      <c r="F242" s="272"/>
      <c r="G242" s="86" t="s">
        <v>82</v>
      </c>
      <c r="H242" s="305" t="s">
        <v>42</v>
      </c>
      <c r="I242" s="305">
        <f>I236/I240*1000</f>
        <v>3569.0124086350506</v>
      </c>
      <c r="J242" s="271">
        <v>0</v>
      </c>
      <c r="K242" s="271">
        <v>0</v>
      </c>
      <c r="L242" s="272"/>
      <c r="M242" s="272"/>
      <c r="N242" s="272"/>
      <c r="O242" s="272"/>
      <c r="P242" s="272"/>
      <c r="Q242" s="272"/>
      <c r="R242" s="86"/>
      <c r="S242" s="305" t="s">
        <v>42</v>
      </c>
      <c r="T242" s="320">
        <f>T236/T240*1000</f>
        <v>3569.0124086350506</v>
      </c>
      <c r="U242" s="322"/>
      <c r="V242" s="322"/>
      <c r="W242" s="52"/>
      <c r="X242" s="53"/>
    </row>
    <row r="243" spans="1:24" s="51" customFormat="1" ht="38.65" customHeight="1" x14ac:dyDescent="0.35">
      <c r="A243" s="272"/>
      <c r="B243" s="272"/>
      <c r="C243" s="272"/>
      <c r="D243" s="272"/>
      <c r="E243" s="272"/>
      <c r="F243" s="272"/>
      <c r="G243" s="312">
        <v>0</v>
      </c>
      <c r="H243" s="306"/>
      <c r="I243" s="306"/>
      <c r="J243" s="273"/>
      <c r="K243" s="273"/>
      <c r="L243" s="272"/>
      <c r="M243" s="272"/>
      <c r="N243" s="272"/>
      <c r="O243" s="272"/>
      <c r="P243" s="272"/>
      <c r="Q243" s="272"/>
      <c r="R243" s="312"/>
      <c r="S243" s="306"/>
      <c r="T243" s="321"/>
      <c r="U243" s="323"/>
      <c r="V243" s="323"/>
      <c r="W243" s="42"/>
      <c r="X243" s="40"/>
    </row>
    <row r="244" spans="1:24" s="51" customFormat="1" ht="21" customHeight="1" x14ac:dyDescent="0.35">
      <c r="A244" s="272"/>
      <c r="B244" s="272"/>
      <c r="C244" s="272"/>
      <c r="D244" s="272"/>
      <c r="E244" s="272"/>
      <c r="F244" s="272"/>
      <c r="G244" s="313"/>
      <c r="H244" s="131" t="s">
        <v>53</v>
      </c>
      <c r="I244" s="132"/>
      <c r="J244" s="132"/>
      <c r="K244" s="114"/>
      <c r="L244" s="272"/>
      <c r="M244" s="272"/>
      <c r="N244" s="272"/>
      <c r="O244" s="272"/>
      <c r="P244" s="272"/>
      <c r="Q244" s="272"/>
      <c r="R244" s="313"/>
      <c r="S244" s="131" t="s">
        <v>53</v>
      </c>
      <c r="T244" s="132"/>
      <c r="U244" s="132"/>
      <c r="V244" s="114"/>
      <c r="W244" s="42"/>
      <c r="X244" s="40"/>
    </row>
    <row r="245" spans="1:24" s="51" customFormat="1" ht="39.6" customHeight="1" x14ac:dyDescent="0.35">
      <c r="A245" s="272"/>
      <c r="B245" s="272"/>
      <c r="C245" s="273"/>
      <c r="D245" s="273"/>
      <c r="E245" s="273"/>
      <c r="F245" s="273"/>
      <c r="G245" s="314"/>
      <c r="H245" s="133" t="s">
        <v>115</v>
      </c>
      <c r="I245" s="134">
        <v>100</v>
      </c>
      <c r="J245" s="134">
        <v>0</v>
      </c>
      <c r="K245" s="92">
        <v>0</v>
      </c>
      <c r="L245" s="272"/>
      <c r="M245" s="272"/>
      <c r="N245" s="273"/>
      <c r="O245" s="273"/>
      <c r="P245" s="273"/>
      <c r="Q245" s="273"/>
      <c r="R245" s="314"/>
      <c r="S245" s="133" t="s">
        <v>115</v>
      </c>
      <c r="T245" s="134">
        <v>100</v>
      </c>
      <c r="U245" s="134"/>
      <c r="V245" s="92"/>
      <c r="W245" s="42"/>
      <c r="X245" s="40"/>
    </row>
    <row r="246" spans="1:24" s="51" customFormat="1" x14ac:dyDescent="0.35">
      <c r="A246" s="272"/>
      <c r="B246" s="272"/>
      <c r="C246" s="271" t="s">
        <v>123</v>
      </c>
      <c r="D246" s="271" t="s">
        <v>113</v>
      </c>
      <c r="E246" s="271" t="s">
        <v>108</v>
      </c>
      <c r="F246" s="271" t="s">
        <v>20</v>
      </c>
      <c r="G246" s="81" t="s">
        <v>88</v>
      </c>
      <c r="H246" s="87" t="s">
        <v>55</v>
      </c>
      <c r="I246" s="87"/>
      <c r="J246" s="87"/>
      <c r="K246" s="87"/>
      <c r="L246" s="272"/>
      <c r="M246" s="272"/>
      <c r="N246" s="271" t="s">
        <v>212</v>
      </c>
      <c r="O246" s="271" t="s">
        <v>113</v>
      </c>
      <c r="P246" s="271" t="s">
        <v>205</v>
      </c>
      <c r="Q246" s="271" t="s">
        <v>20</v>
      </c>
      <c r="R246" s="81" t="s">
        <v>88</v>
      </c>
      <c r="S246" s="87" t="s">
        <v>55</v>
      </c>
      <c r="T246" s="87"/>
      <c r="U246" s="87"/>
      <c r="V246" s="87"/>
      <c r="W246" s="42"/>
      <c r="X246" s="40"/>
    </row>
    <row r="247" spans="1:24" s="51" customFormat="1" x14ac:dyDescent="0.35">
      <c r="A247" s="272"/>
      <c r="B247" s="272"/>
      <c r="C247" s="272"/>
      <c r="D247" s="272"/>
      <c r="E247" s="272"/>
      <c r="F247" s="272"/>
      <c r="G247" s="81">
        <v>3030.2</v>
      </c>
      <c r="H247" s="305" t="s">
        <v>92</v>
      </c>
      <c r="I247" s="315">
        <v>1200</v>
      </c>
      <c r="J247" s="315">
        <v>891.5</v>
      </c>
      <c r="K247" s="315">
        <v>938.7</v>
      </c>
      <c r="L247" s="272"/>
      <c r="M247" s="272"/>
      <c r="N247" s="272"/>
      <c r="O247" s="272"/>
      <c r="P247" s="272"/>
      <c r="Q247" s="272"/>
      <c r="R247" s="235">
        <f>R249+R251+R253</f>
        <v>3030.2</v>
      </c>
      <c r="S247" s="305" t="s">
        <v>242</v>
      </c>
      <c r="T247" s="315">
        <v>1200</v>
      </c>
      <c r="U247" s="315">
        <v>891.5</v>
      </c>
      <c r="V247" s="315">
        <v>938.7</v>
      </c>
      <c r="W247" s="68"/>
      <c r="X247" s="40"/>
    </row>
    <row r="248" spans="1:24" s="51" customFormat="1" ht="60.75" customHeight="1" x14ac:dyDescent="0.35">
      <c r="A248" s="272"/>
      <c r="B248" s="272"/>
      <c r="C248" s="272"/>
      <c r="D248" s="272"/>
      <c r="E248" s="272"/>
      <c r="F248" s="272"/>
      <c r="G248" s="81" t="s">
        <v>75</v>
      </c>
      <c r="H248" s="306"/>
      <c r="I248" s="316"/>
      <c r="J248" s="316">
        <v>0</v>
      </c>
      <c r="K248" s="316">
        <v>0</v>
      </c>
      <c r="L248" s="272"/>
      <c r="M248" s="272"/>
      <c r="N248" s="272"/>
      <c r="O248" s="272"/>
      <c r="P248" s="272"/>
      <c r="Q248" s="272"/>
      <c r="R248" s="81" t="s">
        <v>75</v>
      </c>
      <c r="S248" s="306"/>
      <c r="T248" s="316"/>
      <c r="U248" s="316">
        <v>0</v>
      </c>
      <c r="V248" s="316">
        <v>0</v>
      </c>
      <c r="W248" s="42"/>
      <c r="X248" s="40"/>
    </row>
    <row r="249" spans="1:24" s="51" customFormat="1" x14ac:dyDescent="0.35">
      <c r="A249" s="272"/>
      <c r="B249" s="272"/>
      <c r="C249" s="272"/>
      <c r="D249" s="272"/>
      <c r="E249" s="272"/>
      <c r="F249" s="272"/>
      <c r="G249" s="81">
        <v>1200</v>
      </c>
      <c r="H249" s="293" t="s">
        <v>51</v>
      </c>
      <c r="I249" s="294"/>
      <c r="J249" s="294"/>
      <c r="K249" s="295"/>
      <c r="L249" s="272"/>
      <c r="M249" s="272"/>
      <c r="N249" s="272"/>
      <c r="O249" s="272"/>
      <c r="P249" s="272"/>
      <c r="Q249" s="272"/>
      <c r="R249" s="184">
        <v>1200</v>
      </c>
      <c r="S249" s="293" t="s">
        <v>51</v>
      </c>
      <c r="T249" s="294"/>
      <c r="U249" s="294"/>
      <c r="V249" s="295"/>
      <c r="W249" s="42"/>
      <c r="X249" s="40"/>
    </row>
    <row r="250" spans="1:24" s="51" customFormat="1" x14ac:dyDescent="0.35">
      <c r="A250" s="272"/>
      <c r="B250" s="272"/>
      <c r="C250" s="272"/>
      <c r="D250" s="272"/>
      <c r="E250" s="272"/>
      <c r="F250" s="272"/>
      <c r="G250" s="81" t="s">
        <v>73</v>
      </c>
      <c r="H250" s="82" t="s">
        <v>18</v>
      </c>
      <c r="I250" s="97">
        <v>1</v>
      </c>
      <c r="J250" s="97">
        <v>19</v>
      </c>
      <c r="K250" s="97">
        <v>19</v>
      </c>
      <c r="L250" s="272"/>
      <c r="M250" s="272"/>
      <c r="N250" s="272"/>
      <c r="O250" s="272"/>
      <c r="P250" s="272"/>
      <c r="Q250" s="272"/>
      <c r="R250" s="81" t="s">
        <v>73</v>
      </c>
      <c r="S250" s="82" t="s">
        <v>243</v>
      </c>
      <c r="T250" s="97">
        <v>1</v>
      </c>
      <c r="U250" s="97">
        <v>19</v>
      </c>
      <c r="V250" s="97">
        <v>19</v>
      </c>
      <c r="W250" s="42"/>
      <c r="X250" s="40"/>
    </row>
    <row r="251" spans="1:24" s="51" customFormat="1" ht="28.15" customHeight="1" x14ac:dyDescent="0.35">
      <c r="A251" s="272"/>
      <c r="B251" s="272"/>
      <c r="C251" s="272"/>
      <c r="D251" s="272"/>
      <c r="E251" s="272"/>
      <c r="F251" s="272"/>
      <c r="G251" s="81">
        <v>891.5</v>
      </c>
      <c r="H251" s="293" t="s">
        <v>52</v>
      </c>
      <c r="I251" s="294"/>
      <c r="J251" s="294"/>
      <c r="K251" s="295"/>
      <c r="L251" s="272"/>
      <c r="M251" s="272"/>
      <c r="N251" s="272"/>
      <c r="O251" s="272"/>
      <c r="P251" s="272"/>
      <c r="Q251" s="272"/>
      <c r="R251" s="233">
        <f>U247</f>
        <v>891.5</v>
      </c>
      <c r="S251" s="293" t="s">
        <v>52</v>
      </c>
      <c r="T251" s="294"/>
      <c r="U251" s="294"/>
      <c r="V251" s="295"/>
      <c r="W251" s="42"/>
      <c r="X251" s="40"/>
    </row>
    <row r="252" spans="1:24" s="51" customFormat="1" ht="22.9" customHeight="1" x14ac:dyDescent="0.35">
      <c r="A252" s="272"/>
      <c r="B252" s="272"/>
      <c r="C252" s="272"/>
      <c r="D252" s="272"/>
      <c r="E252" s="272"/>
      <c r="F252" s="272"/>
      <c r="G252" s="86" t="s">
        <v>82</v>
      </c>
      <c r="H252" s="305" t="s">
        <v>43</v>
      </c>
      <c r="I252" s="315">
        <f>I247/I250</f>
        <v>1200</v>
      </c>
      <c r="J252" s="315">
        <f t="shared" ref="J252:K252" si="5">J247/J250</f>
        <v>46.921052631578945</v>
      </c>
      <c r="K252" s="315">
        <f t="shared" si="5"/>
        <v>49.405263157894737</v>
      </c>
      <c r="L252" s="272"/>
      <c r="M252" s="272"/>
      <c r="N252" s="272"/>
      <c r="O252" s="272"/>
      <c r="P252" s="272"/>
      <c r="Q252" s="272"/>
      <c r="R252" s="86" t="s">
        <v>82</v>
      </c>
      <c r="S252" s="305" t="s">
        <v>43</v>
      </c>
      <c r="T252" s="315">
        <f>T247/T250</f>
        <v>1200</v>
      </c>
      <c r="U252" s="315">
        <v>46.9</v>
      </c>
      <c r="V252" s="315">
        <f t="shared" ref="V252" si="6">V247/V250</f>
        <v>49.405263157894737</v>
      </c>
      <c r="W252" s="42"/>
      <c r="X252" s="40"/>
    </row>
    <row r="253" spans="1:24" s="51" customFormat="1" x14ac:dyDescent="0.35">
      <c r="A253" s="272"/>
      <c r="B253" s="272"/>
      <c r="C253" s="272"/>
      <c r="D253" s="272"/>
      <c r="E253" s="272"/>
      <c r="F253" s="272"/>
      <c r="G253" s="312">
        <v>938.7</v>
      </c>
      <c r="H253" s="306"/>
      <c r="I253" s="316"/>
      <c r="J253" s="316"/>
      <c r="K253" s="316"/>
      <c r="L253" s="272"/>
      <c r="M253" s="272"/>
      <c r="N253" s="272"/>
      <c r="O253" s="272"/>
      <c r="P253" s="272"/>
      <c r="Q253" s="272"/>
      <c r="R253" s="312">
        <v>938.7</v>
      </c>
      <c r="S253" s="306"/>
      <c r="T253" s="316"/>
      <c r="U253" s="316"/>
      <c r="V253" s="316"/>
      <c r="W253" s="42"/>
      <c r="X253" s="40"/>
    </row>
    <row r="254" spans="1:24" s="51" customFormat="1" x14ac:dyDescent="0.35">
      <c r="A254" s="272"/>
      <c r="B254" s="272"/>
      <c r="C254" s="272"/>
      <c r="D254" s="272"/>
      <c r="E254" s="272"/>
      <c r="F254" s="272"/>
      <c r="G254" s="313"/>
      <c r="H254" s="135" t="s">
        <v>53</v>
      </c>
      <c r="I254" s="136"/>
      <c r="J254" s="136"/>
      <c r="K254" s="137"/>
      <c r="L254" s="272"/>
      <c r="M254" s="272"/>
      <c r="N254" s="272"/>
      <c r="O254" s="272"/>
      <c r="P254" s="272"/>
      <c r="Q254" s="272"/>
      <c r="R254" s="313"/>
      <c r="S254" s="135" t="s">
        <v>53</v>
      </c>
      <c r="T254" s="136"/>
      <c r="U254" s="136"/>
      <c r="V254" s="137"/>
      <c r="W254" s="42"/>
      <c r="X254" s="40"/>
    </row>
    <row r="255" spans="1:24" s="6" customFormat="1" ht="151.5" customHeight="1" x14ac:dyDescent="0.35">
      <c r="A255" s="272"/>
      <c r="B255" s="272"/>
      <c r="C255" s="273"/>
      <c r="D255" s="273"/>
      <c r="E255" s="273"/>
      <c r="F255" s="273"/>
      <c r="G255" s="314"/>
      <c r="H255" s="138" t="s">
        <v>116</v>
      </c>
      <c r="I255" s="139">
        <v>100</v>
      </c>
      <c r="J255" s="139">
        <v>100</v>
      </c>
      <c r="K255" s="113">
        <v>100</v>
      </c>
      <c r="L255" s="272"/>
      <c r="M255" s="272"/>
      <c r="N255" s="273"/>
      <c r="O255" s="273"/>
      <c r="P255" s="273"/>
      <c r="Q255" s="273"/>
      <c r="R255" s="314"/>
      <c r="S255" s="138" t="s">
        <v>231</v>
      </c>
      <c r="T255" s="139">
        <v>100</v>
      </c>
      <c r="U255" s="139">
        <v>100</v>
      </c>
      <c r="V255" s="113">
        <v>100</v>
      </c>
      <c r="W255" s="1"/>
      <c r="X255" s="5"/>
    </row>
    <row r="256" spans="1:24" s="6" customFormat="1" ht="21" customHeight="1" x14ac:dyDescent="0.35">
      <c r="A256" s="272"/>
      <c r="B256" s="272"/>
      <c r="C256" s="271" t="s">
        <v>124</v>
      </c>
      <c r="D256" s="271" t="s">
        <v>113</v>
      </c>
      <c r="E256" s="271" t="s">
        <v>91</v>
      </c>
      <c r="F256" s="271" t="s">
        <v>20</v>
      </c>
      <c r="G256" s="81" t="s">
        <v>88</v>
      </c>
      <c r="H256" s="88" t="s">
        <v>55</v>
      </c>
      <c r="I256" s="88"/>
      <c r="J256" s="88"/>
      <c r="K256" s="88"/>
      <c r="L256" s="272"/>
      <c r="M256" s="272"/>
      <c r="N256" s="271" t="s">
        <v>124</v>
      </c>
      <c r="O256" s="271">
        <v>2022</v>
      </c>
      <c r="P256" s="271" t="s">
        <v>91</v>
      </c>
      <c r="Q256" s="271" t="s">
        <v>20</v>
      </c>
      <c r="R256" s="81" t="s">
        <v>88</v>
      </c>
      <c r="S256" s="88" t="s">
        <v>55</v>
      </c>
      <c r="T256" s="88"/>
      <c r="U256" s="88"/>
      <c r="V256" s="88"/>
      <c r="W256" s="1"/>
      <c r="X256" s="5"/>
    </row>
    <row r="257" spans="1:24" s="6" customFormat="1" ht="32.25" customHeight="1" x14ac:dyDescent="0.35">
      <c r="A257" s="272"/>
      <c r="B257" s="272"/>
      <c r="C257" s="272"/>
      <c r="D257" s="272"/>
      <c r="E257" s="272"/>
      <c r="F257" s="272"/>
      <c r="G257" s="81">
        <f>G259+G261+G263</f>
        <v>2071.5</v>
      </c>
      <c r="H257" s="305" t="s">
        <v>93</v>
      </c>
      <c r="I257" s="309">
        <v>2071.5</v>
      </c>
      <c r="J257" s="309">
        <v>0</v>
      </c>
      <c r="K257" s="309">
        <v>0</v>
      </c>
      <c r="L257" s="272"/>
      <c r="M257" s="272"/>
      <c r="N257" s="272"/>
      <c r="O257" s="272"/>
      <c r="P257" s="272"/>
      <c r="Q257" s="272"/>
      <c r="R257" s="184">
        <f>R259+R261+R263</f>
        <v>2071.5</v>
      </c>
      <c r="S257" s="305" t="s">
        <v>227</v>
      </c>
      <c r="T257" s="309">
        <v>2071.5</v>
      </c>
      <c r="U257" s="309"/>
      <c r="V257" s="309"/>
      <c r="W257" s="61"/>
      <c r="X257" s="5"/>
    </row>
    <row r="258" spans="1:24" s="6" customFormat="1" ht="45.75" customHeight="1" x14ac:dyDescent="0.35">
      <c r="A258" s="272"/>
      <c r="B258" s="272"/>
      <c r="C258" s="272"/>
      <c r="D258" s="272"/>
      <c r="E258" s="272"/>
      <c r="F258" s="272"/>
      <c r="G258" s="81" t="s">
        <v>75</v>
      </c>
      <c r="H258" s="306"/>
      <c r="I258" s="310"/>
      <c r="J258" s="310"/>
      <c r="K258" s="310"/>
      <c r="L258" s="272"/>
      <c r="M258" s="272"/>
      <c r="N258" s="272"/>
      <c r="O258" s="272"/>
      <c r="P258" s="272"/>
      <c r="Q258" s="272"/>
      <c r="R258" s="184" t="s">
        <v>75</v>
      </c>
      <c r="S258" s="306"/>
      <c r="T258" s="310"/>
      <c r="U258" s="310"/>
      <c r="V258" s="310"/>
      <c r="W258" s="1"/>
      <c r="X258" s="5"/>
    </row>
    <row r="259" spans="1:24" s="6" customFormat="1" x14ac:dyDescent="0.35">
      <c r="A259" s="272"/>
      <c r="B259" s="272"/>
      <c r="C259" s="272"/>
      <c r="D259" s="272"/>
      <c r="E259" s="272"/>
      <c r="F259" s="272"/>
      <c r="G259" s="81">
        <v>2071.5</v>
      </c>
      <c r="H259" s="293" t="s">
        <v>51</v>
      </c>
      <c r="I259" s="294"/>
      <c r="J259" s="294"/>
      <c r="K259" s="295"/>
      <c r="L259" s="272"/>
      <c r="M259" s="272"/>
      <c r="N259" s="272"/>
      <c r="O259" s="272"/>
      <c r="P259" s="272"/>
      <c r="Q259" s="272"/>
      <c r="R259" s="184">
        <v>2071.5</v>
      </c>
      <c r="S259" s="293" t="s">
        <v>51</v>
      </c>
      <c r="T259" s="294"/>
      <c r="U259" s="294"/>
      <c r="V259" s="295"/>
      <c r="W259" s="1"/>
      <c r="X259" s="5"/>
    </row>
    <row r="260" spans="1:24" s="6" customFormat="1" x14ac:dyDescent="0.35">
      <c r="A260" s="272"/>
      <c r="B260" s="272"/>
      <c r="C260" s="272"/>
      <c r="D260" s="272"/>
      <c r="E260" s="272"/>
      <c r="F260" s="272"/>
      <c r="G260" s="81" t="s">
        <v>73</v>
      </c>
      <c r="H260" s="82" t="s">
        <v>18</v>
      </c>
      <c r="I260" s="97">
        <f>7+5+8+9+12</f>
        <v>41</v>
      </c>
      <c r="J260" s="97">
        <v>0</v>
      </c>
      <c r="K260" s="97">
        <v>0</v>
      </c>
      <c r="L260" s="272"/>
      <c r="M260" s="272"/>
      <c r="N260" s="272"/>
      <c r="O260" s="272"/>
      <c r="P260" s="272"/>
      <c r="Q260" s="272"/>
      <c r="R260" s="184"/>
      <c r="S260" s="82" t="s">
        <v>18</v>
      </c>
      <c r="T260" s="97">
        <f>7+5+8+9+12</f>
        <v>41</v>
      </c>
      <c r="U260" s="97"/>
      <c r="V260" s="97"/>
      <c r="W260" s="1"/>
      <c r="X260" s="5"/>
    </row>
    <row r="261" spans="1:24" s="6" customFormat="1" ht="21" customHeight="1" x14ac:dyDescent="0.35">
      <c r="A261" s="272"/>
      <c r="B261" s="272"/>
      <c r="C261" s="272"/>
      <c r="D261" s="272"/>
      <c r="E261" s="272"/>
      <c r="F261" s="272"/>
      <c r="G261" s="81">
        <v>0</v>
      </c>
      <c r="H261" s="293" t="s">
        <v>52</v>
      </c>
      <c r="I261" s="294"/>
      <c r="J261" s="294"/>
      <c r="K261" s="295"/>
      <c r="L261" s="272"/>
      <c r="M261" s="272"/>
      <c r="N261" s="272"/>
      <c r="O261" s="272"/>
      <c r="P261" s="272"/>
      <c r="Q261" s="272"/>
      <c r="R261" s="184"/>
      <c r="S261" s="293" t="s">
        <v>52</v>
      </c>
      <c r="T261" s="294"/>
      <c r="U261" s="294"/>
      <c r="V261" s="295"/>
      <c r="W261" s="1"/>
      <c r="X261" s="5"/>
    </row>
    <row r="262" spans="1:24" s="6" customFormat="1" x14ac:dyDescent="0.35">
      <c r="A262" s="272"/>
      <c r="B262" s="272"/>
      <c r="C262" s="272"/>
      <c r="D262" s="272"/>
      <c r="E262" s="272"/>
      <c r="F262" s="272"/>
      <c r="G262" s="86" t="s">
        <v>82</v>
      </c>
      <c r="H262" s="305" t="s">
        <v>43</v>
      </c>
      <c r="I262" s="307">
        <f>I257/I260</f>
        <v>50.524390243902438</v>
      </c>
      <c r="J262" s="307">
        <v>0</v>
      </c>
      <c r="K262" s="307">
        <v>0</v>
      </c>
      <c r="L262" s="272"/>
      <c r="M262" s="272"/>
      <c r="N262" s="272"/>
      <c r="O262" s="272"/>
      <c r="P262" s="272"/>
      <c r="Q262" s="272"/>
      <c r="R262" s="86"/>
      <c r="S262" s="305" t="s">
        <v>43</v>
      </c>
      <c r="T262" s="307">
        <f>T257/T260</f>
        <v>50.524390243902438</v>
      </c>
      <c r="U262" s="307"/>
      <c r="V262" s="307"/>
      <c r="W262" s="1"/>
      <c r="X262" s="5"/>
    </row>
    <row r="263" spans="1:24" s="49" customFormat="1" x14ac:dyDescent="0.35">
      <c r="A263" s="272"/>
      <c r="B263" s="272"/>
      <c r="C263" s="272"/>
      <c r="D263" s="272"/>
      <c r="E263" s="272"/>
      <c r="F263" s="272"/>
      <c r="G263" s="86">
        <v>0</v>
      </c>
      <c r="H263" s="306"/>
      <c r="I263" s="308"/>
      <c r="J263" s="308"/>
      <c r="K263" s="308"/>
      <c r="L263" s="272"/>
      <c r="M263" s="272"/>
      <c r="N263" s="272"/>
      <c r="O263" s="272"/>
      <c r="P263" s="272"/>
      <c r="Q263" s="272"/>
      <c r="R263" s="86"/>
      <c r="S263" s="306"/>
      <c r="T263" s="308"/>
      <c r="U263" s="308"/>
      <c r="V263" s="308"/>
      <c r="W263" s="47"/>
      <c r="X263" s="48"/>
    </row>
    <row r="264" spans="1:24" s="49" customFormat="1" ht="25.9" customHeight="1" x14ac:dyDescent="0.35">
      <c r="A264" s="50"/>
      <c r="B264" s="272"/>
      <c r="C264" s="272"/>
      <c r="D264" s="272"/>
      <c r="E264" s="272"/>
      <c r="F264" s="272"/>
      <c r="G264" s="140"/>
      <c r="H264" s="135" t="s">
        <v>53</v>
      </c>
      <c r="I264" s="136"/>
      <c r="J264" s="136"/>
      <c r="K264" s="137"/>
      <c r="L264" s="266"/>
      <c r="M264" s="272"/>
      <c r="N264" s="272"/>
      <c r="O264" s="272"/>
      <c r="P264" s="272"/>
      <c r="Q264" s="272"/>
      <c r="R264" s="140"/>
      <c r="S264" s="135" t="s">
        <v>53</v>
      </c>
      <c r="T264" s="136"/>
      <c r="U264" s="136"/>
      <c r="V264" s="137"/>
      <c r="W264" s="47"/>
      <c r="X264" s="48"/>
    </row>
    <row r="265" spans="1:24" s="6" customFormat="1" ht="40.15" customHeight="1" x14ac:dyDescent="0.35">
      <c r="A265" s="50"/>
      <c r="B265" s="273"/>
      <c r="C265" s="273"/>
      <c r="D265" s="273"/>
      <c r="E265" s="273"/>
      <c r="F265" s="273"/>
      <c r="G265" s="141"/>
      <c r="H265" s="138" t="s">
        <v>116</v>
      </c>
      <c r="I265" s="139">
        <v>100</v>
      </c>
      <c r="J265" s="139">
        <v>100</v>
      </c>
      <c r="K265" s="113">
        <v>100</v>
      </c>
      <c r="L265" s="266"/>
      <c r="M265" s="273"/>
      <c r="N265" s="273"/>
      <c r="O265" s="273"/>
      <c r="P265" s="273"/>
      <c r="Q265" s="273"/>
      <c r="R265" s="141"/>
      <c r="S265" s="265" t="s">
        <v>231</v>
      </c>
      <c r="T265" s="139">
        <v>100</v>
      </c>
      <c r="U265" s="139"/>
      <c r="V265" s="113"/>
      <c r="W265" s="1"/>
      <c r="X265" s="5"/>
    </row>
    <row r="266" spans="1:24" s="6" customFormat="1" ht="31.9" customHeight="1" x14ac:dyDescent="0.35">
      <c r="A266" s="275"/>
      <c r="B266" s="275"/>
      <c r="C266" s="275"/>
      <c r="D266" s="275"/>
      <c r="E266" s="275"/>
      <c r="F266" s="275"/>
      <c r="G266" s="275"/>
      <c r="H266" s="275"/>
      <c r="I266" s="275"/>
      <c r="J266" s="275"/>
      <c r="K266" s="275"/>
      <c r="L266" s="317"/>
      <c r="M266" s="318"/>
      <c r="N266" s="318"/>
      <c r="O266" s="318"/>
      <c r="P266" s="318"/>
      <c r="Q266" s="318"/>
      <c r="R266" s="318"/>
      <c r="S266" s="318"/>
      <c r="T266" s="318"/>
      <c r="U266" s="318"/>
      <c r="V266" s="319"/>
      <c r="W266" s="64"/>
      <c r="X266" s="69"/>
    </row>
    <row r="267" spans="1:24" s="6" customFormat="1" x14ac:dyDescent="0.35">
      <c r="A267" s="296" t="s">
        <v>105</v>
      </c>
      <c r="B267" s="297"/>
      <c r="C267" s="297"/>
      <c r="D267" s="297"/>
      <c r="E267" s="298"/>
      <c r="F267" s="311" t="s">
        <v>49</v>
      </c>
      <c r="G267" s="311"/>
      <c r="H267" s="82"/>
      <c r="I267" s="142"/>
      <c r="J267" s="142"/>
      <c r="K267" s="142"/>
      <c r="L267" s="296" t="s">
        <v>105</v>
      </c>
      <c r="M267" s="297"/>
      <c r="N267" s="297"/>
      <c r="O267" s="297"/>
      <c r="P267" s="298"/>
      <c r="Q267" s="311" t="s">
        <v>49</v>
      </c>
      <c r="R267" s="311"/>
      <c r="S267" s="82"/>
      <c r="T267" s="142"/>
      <c r="U267" s="142"/>
      <c r="V267" s="142"/>
      <c r="W267" s="1"/>
      <c r="X267" s="5"/>
    </row>
    <row r="268" spans="1:24" s="6" customFormat="1" x14ac:dyDescent="0.35">
      <c r="A268" s="299"/>
      <c r="B268" s="300"/>
      <c r="C268" s="300"/>
      <c r="D268" s="300"/>
      <c r="E268" s="301"/>
      <c r="F268" s="311">
        <f>F270+F272+F274</f>
        <v>565470.79999999981</v>
      </c>
      <c r="G268" s="311"/>
      <c r="H268" s="82"/>
      <c r="I268" s="142"/>
      <c r="J268" s="142"/>
      <c r="K268" s="142"/>
      <c r="L268" s="299"/>
      <c r="M268" s="300"/>
      <c r="N268" s="300"/>
      <c r="O268" s="300"/>
      <c r="P268" s="301"/>
      <c r="Q268" s="311">
        <f>Q270+Q272+Q274</f>
        <v>739002.2</v>
      </c>
      <c r="R268" s="311"/>
      <c r="S268" s="82"/>
      <c r="T268" s="142"/>
      <c r="U268" s="142"/>
      <c r="V268" s="142"/>
      <c r="W268" s="61"/>
      <c r="X268" s="5"/>
    </row>
    <row r="269" spans="1:24" s="6" customFormat="1" x14ac:dyDescent="0.35">
      <c r="A269" s="299"/>
      <c r="B269" s="300"/>
      <c r="C269" s="300"/>
      <c r="D269" s="300"/>
      <c r="E269" s="301"/>
      <c r="F269" s="311" t="s">
        <v>72</v>
      </c>
      <c r="G269" s="311"/>
      <c r="H269" s="82"/>
      <c r="I269" s="142"/>
      <c r="J269" s="142"/>
      <c r="K269" s="142"/>
      <c r="L269" s="299"/>
      <c r="M269" s="300"/>
      <c r="N269" s="300"/>
      <c r="O269" s="300"/>
      <c r="P269" s="301"/>
      <c r="Q269" s="311" t="s">
        <v>72</v>
      </c>
      <c r="R269" s="311"/>
      <c r="S269" s="82"/>
      <c r="T269" s="142"/>
      <c r="U269" s="142"/>
      <c r="V269" s="142"/>
      <c r="W269" s="61"/>
      <c r="X269" s="5"/>
    </row>
    <row r="270" spans="1:24" s="6" customFormat="1" x14ac:dyDescent="0.35">
      <c r="A270" s="299"/>
      <c r="B270" s="300"/>
      <c r="C270" s="300"/>
      <c r="D270" s="300"/>
      <c r="E270" s="301"/>
      <c r="F270" s="311">
        <f>G259+G249+G238+G227+G214+G201+G188+G178+G170+G162+G154+G146+G103+G95+G87+G67+G59+G51+G43+G35+G27+G19+G11+G129+G137+G111</f>
        <v>214164.99999999991</v>
      </c>
      <c r="G270" s="311"/>
      <c r="H270" s="82"/>
      <c r="I270" s="142"/>
      <c r="J270" s="142"/>
      <c r="K270" s="142"/>
      <c r="L270" s="299"/>
      <c r="M270" s="300"/>
      <c r="N270" s="300"/>
      <c r="O270" s="300"/>
      <c r="P270" s="301"/>
      <c r="Q270" s="311">
        <f>R259+R249+R238+R227+R214+R201+R188+R178+R170+R162+R154+R146+R103+R95+R87+R67+R59+R51+R43+R35+R27+R19+R11+R129+R137+R111</f>
        <v>214164.99999999991</v>
      </c>
      <c r="R270" s="311"/>
      <c r="S270" s="82"/>
      <c r="T270" s="142"/>
      <c r="U270" s="142"/>
      <c r="V270" s="142"/>
      <c r="W270" s="61"/>
      <c r="X270" s="5"/>
    </row>
    <row r="271" spans="1:24" s="6" customFormat="1" ht="21" customHeight="1" x14ac:dyDescent="0.35">
      <c r="A271" s="299"/>
      <c r="B271" s="300"/>
      <c r="C271" s="300"/>
      <c r="D271" s="300"/>
      <c r="E271" s="301"/>
      <c r="F271" s="311" t="s">
        <v>73</v>
      </c>
      <c r="G271" s="311"/>
      <c r="H271" s="82"/>
      <c r="I271" s="142"/>
      <c r="J271" s="142"/>
      <c r="K271" s="142"/>
      <c r="L271" s="299"/>
      <c r="M271" s="300"/>
      <c r="N271" s="300"/>
      <c r="O271" s="300"/>
      <c r="P271" s="301"/>
      <c r="Q271" s="311" t="s">
        <v>73</v>
      </c>
      <c r="R271" s="311"/>
      <c r="S271" s="82"/>
      <c r="T271" s="142"/>
      <c r="U271" s="142"/>
      <c r="V271" s="142"/>
      <c r="W271" s="1"/>
      <c r="X271" s="5"/>
    </row>
    <row r="272" spans="1:24" s="6" customFormat="1" x14ac:dyDescent="0.35">
      <c r="A272" s="299"/>
      <c r="B272" s="300"/>
      <c r="C272" s="300"/>
      <c r="D272" s="300"/>
      <c r="E272" s="301"/>
      <c r="F272" s="311">
        <f>G261+G251+G241+G230+G217+G205+G191+G180+G172+G164+G156+G148+G105+G97+G89+G69+G61+G53+G45+G37+G29+G21+G13+G131+G139</f>
        <v>171205.89999999997</v>
      </c>
      <c r="G272" s="311"/>
      <c r="H272" s="82"/>
      <c r="I272" s="142"/>
      <c r="J272" s="142"/>
      <c r="K272" s="142"/>
      <c r="L272" s="299"/>
      <c r="M272" s="300"/>
      <c r="N272" s="300"/>
      <c r="O272" s="300"/>
      <c r="P272" s="301"/>
      <c r="Q272" s="311">
        <f>R261+R251+R241+R230+R217+R205+R191+R180+R172+R164+R156+R148+R105+R97+R89+R69+R61+R53+R45+R37+R29+R21+R13+R131+R139+R113+R121+R80</f>
        <v>274117.3</v>
      </c>
      <c r="R272" s="311"/>
      <c r="S272" s="82"/>
      <c r="T272" s="142"/>
      <c r="U272" s="142"/>
      <c r="V272" s="142"/>
      <c r="X272" s="5"/>
    </row>
    <row r="273" spans="1:62" s="49" customFormat="1" x14ac:dyDescent="0.35">
      <c r="A273" s="299"/>
      <c r="B273" s="300"/>
      <c r="C273" s="300"/>
      <c r="D273" s="300"/>
      <c r="E273" s="301"/>
      <c r="F273" s="311" t="s">
        <v>74</v>
      </c>
      <c r="G273" s="311"/>
      <c r="H273" s="82"/>
      <c r="I273" s="142"/>
      <c r="J273" s="142"/>
      <c r="K273" s="142"/>
      <c r="L273" s="299"/>
      <c r="M273" s="300"/>
      <c r="N273" s="300"/>
      <c r="O273" s="300"/>
      <c r="P273" s="301"/>
      <c r="Q273" s="311" t="s">
        <v>74</v>
      </c>
      <c r="R273" s="311"/>
      <c r="S273" s="82"/>
      <c r="T273" s="142"/>
      <c r="U273" s="142"/>
      <c r="V273" s="142"/>
      <c r="W273" s="61"/>
      <c r="X273" s="48"/>
    </row>
    <row r="274" spans="1:62" s="49" customFormat="1" x14ac:dyDescent="0.35">
      <c r="A274" s="302"/>
      <c r="B274" s="303"/>
      <c r="C274" s="303"/>
      <c r="D274" s="303"/>
      <c r="E274" s="304"/>
      <c r="F274" s="311">
        <f>G263+G253+G243+G232+G220+G209+G194+G182+G174+G166+G158+G150+G107+G99+G91+G71+G63+G55+G47+G39+G31+G23+G15+G133+G141</f>
        <v>180099.89999999997</v>
      </c>
      <c r="G274" s="311"/>
      <c r="H274" s="82"/>
      <c r="I274" s="142"/>
      <c r="J274" s="142"/>
      <c r="K274" s="142"/>
      <c r="L274" s="302"/>
      <c r="M274" s="303"/>
      <c r="N274" s="303"/>
      <c r="O274" s="303"/>
      <c r="P274" s="304"/>
      <c r="Q274" s="311">
        <f>R15+R23+R31+R39+R47+R55+R63+R71+R79+R91+R99+R107+R115+R123+R133+R141+R150+R158+R166+R174+R182+R194+R209+R220+R232+R243+R253+R263</f>
        <v>250719.90000000002</v>
      </c>
      <c r="R274" s="311"/>
      <c r="S274" s="82"/>
      <c r="T274" s="142"/>
      <c r="U274" s="142"/>
      <c r="V274" s="142"/>
      <c r="W274" s="189"/>
      <c r="X274" s="48"/>
    </row>
    <row r="275" spans="1:62" s="18" customFormat="1" ht="52.5" customHeight="1" x14ac:dyDescent="0.3">
      <c r="A275" s="143"/>
      <c r="B275" s="143"/>
      <c r="C275" s="144"/>
      <c r="D275" s="145"/>
      <c r="E275" s="146"/>
      <c r="F275" s="143"/>
      <c r="G275" s="147"/>
      <c r="H275" s="148"/>
      <c r="I275" s="149"/>
      <c r="J275" s="149"/>
      <c r="K275" s="149"/>
      <c r="L275" s="8"/>
      <c r="M275" s="150"/>
      <c r="N275" s="151"/>
      <c r="O275" s="152"/>
      <c r="P275" s="153"/>
      <c r="Q275" s="154"/>
      <c r="R275" s="155"/>
      <c r="S275" s="151"/>
      <c r="T275" s="156"/>
      <c r="U275" s="156"/>
      <c r="V275" s="156"/>
      <c r="W275" s="43"/>
    </row>
    <row r="276" spans="1:62" s="17" customFormat="1" ht="37.5" customHeight="1" x14ac:dyDescent="0.35">
      <c r="A276" s="143"/>
      <c r="B276" s="143"/>
      <c r="C276" s="390" t="s">
        <v>175</v>
      </c>
      <c r="D276" s="390"/>
      <c r="E276" s="390"/>
      <c r="F276" s="143"/>
      <c r="G276" s="147"/>
      <c r="H276" s="148"/>
      <c r="I276" s="149"/>
      <c r="J276" s="149"/>
      <c r="K276" s="149"/>
      <c r="L276" s="391" t="s">
        <v>176</v>
      </c>
      <c r="M276" s="391"/>
      <c r="N276" s="144"/>
      <c r="O276" s="145"/>
      <c r="P276" s="146"/>
      <c r="Q276" s="143"/>
      <c r="R276" s="147"/>
      <c r="S276" s="148"/>
      <c r="T276" s="149"/>
      <c r="U276" s="149"/>
      <c r="V276" s="236"/>
      <c r="W276" s="236"/>
      <c r="X276" s="248"/>
    </row>
    <row r="277" spans="1:62" s="17" customFormat="1" x14ac:dyDescent="0.35">
      <c r="A277" s="143"/>
      <c r="B277" s="143"/>
      <c r="C277" s="144"/>
      <c r="D277" s="145"/>
      <c r="E277" s="146"/>
      <c r="F277" s="143"/>
      <c r="G277" s="147"/>
      <c r="H277" s="148"/>
      <c r="I277" s="149"/>
      <c r="J277" s="149"/>
      <c r="K277" s="149"/>
      <c r="L277" s="267"/>
      <c r="M277" s="143"/>
      <c r="N277" s="199"/>
      <c r="O277" s="200"/>
      <c r="P277" s="201"/>
      <c r="Q277" s="201"/>
      <c r="R277" s="200"/>
      <c r="S277" s="148"/>
      <c r="T277" s="149"/>
      <c r="U277" s="149"/>
      <c r="V277" s="149"/>
      <c r="W277" s="19"/>
      <c r="X277" s="16"/>
    </row>
    <row r="278" spans="1:62" s="44" customFormat="1" x14ac:dyDescent="0.35">
      <c r="A278" s="143"/>
      <c r="B278" s="143"/>
      <c r="C278" s="144"/>
      <c r="D278" s="145"/>
      <c r="E278" s="146"/>
      <c r="F278" s="143"/>
      <c r="G278" s="147"/>
      <c r="H278" s="148"/>
      <c r="I278" s="149"/>
      <c r="J278" s="149"/>
      <c r="K278" s="149"/>
      <c r="L278" s="267"/>
      <c r="M278" s="143"/>
      <c r="N278" s="144"/>
      <c r="O278" s="145"/>
      <c r="P278" s="146"/>
      <c r="Q278" s="143"/>
      <c r="R278" s="147"/>
      <c r="S278" s="157"/>
      <c r="T278" s="149"/>
      <c r="U278" s="149"/>
      <c r="V278" s="149"/>
      <c r="W278" s="19"/>
      <c r="X278" s="2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</row>
  </sheetData>
  <mergeCells count="598">
    <mergeCell ref="M184:M221"/>
    <mergeCell ref="N210:N221"/>
    <mergeCell ref="O210:O221"/>
    <mergeCell ref="P210:P221"/>
    <mergeCell ref="Q210:Q221"/>
    <mergeCell ref="R220:R221"/>
    <mergeCell ref="Q75:Q82"/>
    <mergeCell ref="S75:U75"/>
    <mergeCell ref="S77:V77"/>
    <mergeCell ref="O92:O99"/>
    <mergeCell ref="P92:P99"/>
    <mergeCell ref="Q92:Q99"/>
    <mergeCell ref="S92:V92"/>
    <mergeCell ref="S94:V94"/>
    <mergeCell ref="S96:V96"/>
    <mergeCell ref="S98:V98"/>
    <mergeCell ref="M83:V83"/>
    <mergeCell ref="N84:N91"/>
    <mergeCell ref="O84:O91"/>
    <mergeCell ref="P84:P91"/>
    <mergeCell ref="Q84:Q91"/>
    <mergeCell ref="S84:V84"/>
    <mergeCell ref="S90:V90"/>
    <mergeCell ref="N92:N99"/>
    <mergeCell ref="H81:K81"/>
    <mergeCell ref="S81:V81"/>
    <mergeCell ref="H86:K86"/>
    <mergeCell ref="S86:V86"/>
    <mergeCell ref="H79:K79"/>
    <mergeCell ref="S79:V79"/>
    <mergeCell ref="B83:K83"/>
    <mergeCell ref="C84:C91"/>
    <mergeCell ref="D84:D91"/>
    <mergeCell ref="E84:E91"/>
    <mergeCell ref="F84:F91"/>
    <mergeCell ref="H84:K84"/>
    <mergeCell ref="H90:K90"/>
    <mergeCell ref="B84:B115"/>
    <mergeCell ref="F108:F115"/>
    <mergeCell ref="C75:C82"/>
    <mergeCell ref="D75:D82"/>
    <mergeCell ref="E75:E82"/>
    <mergeCell ref="F75:F82"/>
    <mergeCell ref="H75:J75"/>
    <mergeCell ref="N75:N82"/>
    <mergeCell ref="O75:O82"/>
    <mergeCell ref="P75:P82"/>
    <mergeCell ref="H77:K77"/>
    <mergeCell ref="C276:E276"/>
    <mergeCell ref="L276:M276"/>
    <mergeCell ref="L2:V2"/>
    <mergeCell ref="L3:V3"/>
    <mergeCell ref="L4:L6"/>
    <mergeCell ref="M4:M6"/>
    <mergeCell ref="N4:N6"/>
    <mergeCell ref="O4:O6"/>
    <mergeCell ref="P4:P6"/>
    <mergeCell ref="Q4:Q6"/>
    <mergeCell ref="R4:R6"/>
    <mergeCell ref="S4:V5"/>
    <mergeCell ref="M7:V7"/>
    <mergeCell ref="M8:M39"/>
    <mergeCell ref="N8:N15"/>
    <mergeCell ref="O8:O15"/>
    <mergeCell ref="P8:P15"/>
    <mergeCell ref="Q8:Q15"/>
    <mergeCell ref="S8:V8"/>
    <mergeCell ref="S10:V10"/>
    <mergeCell ref="N40:N47"/>
    <mergeCell ref="O40:O47"/>
    <mergeCell ref="P40:P47"/>
    <mergeCell ref="Q40:Q47"/>
    <mergeCell ref="X12:X15"/>
    <mergeCell ref="Y12:Y15"/>
    <mergeCell ref="S14:V14"/>
    <mergeCell ref="N16:N23"/>
    <mergeCell ref="O16:O23"/>
    <mergeCell ref="P16:P23"/>
    <mergeCell ref="Q16:Q23"/>
    <mergeCell ref="S16:V16"/>
    <mergeCell ref="S18:V18"/>
    <mergeCell ref="S20:V20"/>
    <mergeCell ref="S22:V22"/>
    <mergeCell ref="W10:W13"/>
    <mergeCell ref="S12:V12"/>
    <mergeCell ref="S40:V40"/>
    <mergeCell ref="S42:V42"/>
    <mergeCell ref="S44:V44"/>
    <mergeCell ref="S46:V46"/>
    <mergeCell ref="S30:V30"/>
    <mergeCell ref="N32:N39"/>
    <mergeCell ref="O32:O39"/>
    <mergeCell ref="P32:P39"/>
    <mergeCell ref="Q32:Q39"/>
    <mergeCell ref="S34:V34"/>
    <mergeCell ref="S36:V36"/>
    <mergeCell ref="S38:V38"/>
    <mergeCell ref="N24:N31"/>
    <mergeCell ref="O24:O31"/>
    <mergeCell ref="P24:P31"/>
    <mergeCell ref="Q24:Q31"/>
    <mergeCell ref="S24:V24"/>
    <mergeCell ref="S26:V26"/>
    <mergeCell ref="S28:V28"/>
    <mergeCell ref="N56:N63"/>
    <mergeCell ref="O56:O63"/>
    <mergeCell ref="P56:P63"/>
    <mergeCell ref="Q56:Q63"/>
    <mergeCell ref="S56:V56"/>
    <mergeCell ref="S58:V58"/>
    <mergeCell ref="S60:V60"/>
    <mergeCell ref="S62:V62"/>
    <mergeCell ref="N48:N55"/>
    <mergeCell ref="O48:O55"/>
    <mergeCell ref="P48:P55"/>
    <mergeCell ref="Q48:Q55"/>
    <mergeCell ref="S48:V48"/>
    <mergeCell ref="S50:V50"/>
    <mergeCell ref="S52:V52"/>
    <mergeCell ref="S54:V54"/>
    <mergeCell ref="N73:N74"/>
    <mergeCell ref="O73:O74"/>
    <mergeCell ref="P73:P74"/>
    <mergeCell ref="Q73:Q74"/>
    <mergeCell ref="R73:R74"/>
    <mergeCell ref="S73:V73"/>
    <mergeCell ref="N64:N72"/>
    <mergeCell ref="O64:O72"/>
    <mergeCell ref="P64:P72"/>
    <mergeCell ref="Q64:Q72"/>
    <mergeCell ref="S64:U64"/>
    <mergeCell ref="S66:V66"/>
    <mergeCell ref="S69:V69"/>
    <mergeCell ref="S71:V71"/>
    <mergeCell ref="S128:V128"/>
    <mergeCell ref="S130:V130"/>
    <mergeCell ref="N100:N107"/>
    <mergeCell ref="O100:O107"/>
    <mergeCell ref="P100:P107"/>
    <mergeCell ref="Q100:Q107"/>
    <mergeCell ref="S100:V100"/>
    <mergeCell ref="S102:V102"/>
    <mergeCell ref="S104:V104"/>
    <mergeCell ref="S106:V106"/>
    <mergeCell ref="N108:N115"/>
    <mergeCell ref="O108:O115"/>
    <mergeCell ref="P108:P115"/>
    <mergeCell ref="Q108:Q115"/>
    <mergeCell ref="S108:V108"/>
    <mergeCell ref="S110:V110"/>
    <mergeCell ref="S112:V112"/>
    <mergeCell ref="S114:V114"/>
    <mergeCell ref="N116:N123"/>
    <mergeCell ref="O116:O123"/>
    <mergeCell ref="P116:P123"/>
    <mergeCell ref="Q116:Q123"/>
    <mergeCell ref="S116:V116"/>
    <mergeCell ref="N175:N182"/>
    <mergeCell ref="O175:O182"/>
    <mergeCell ref="N167:N174"/>
    <mergeCell ref="O167:O174"/>
    <mergeCell ref="N159:N166"/>
    <mergeCell ref="O159:O166"/>
    <mergeCell ref="N143:N150"/>
    <mergeCell ref="O143:O150"/>
    <mergeCell ref="P143:P150"/>
    <mergeCell ref="P159:P166"/>
    <mergeCell ref="P175:P182"/>
    <mergeCell ref="P167:P174"/>
    <mergeCell ref="W219:Y219"/>
    <mergeCell ref="S213:V213"/>
    <mergeCell ref="W193:Y193"/>
    <mergeCell ref="Z193:AB193"/>
    <mergeCell ref="R194:R195"/>
    <mergeCell ref="S196:V196"/>
    <mergeCell ref="S193:V193"/>
    <mergeCell ref="S184:V184"/>
    <mergeCell ref="S190:V190"/>
    <mergeCell ref="S210:V210"/>
    <mergeCell ref="R211:R212"/>
    <mergeCell ref="R214:R215"/>
    <mergeCell ref="S216:V216"/>
    <mergeCell ref="R217:R218"/>
    <mergeCell ref="R197:R199"/>
    <mergeCell ref="S200:V200"/>
    <mergeCell ref="R201:R203"/>
    <mergeCell ref="S204:V204"/>
    <mergeCell ref="R205:R207"/>
    <mergeCell ref="S208:V208"/>
    <mergeCell ref="A2:K2"/>
    <mergeCell ref="A3:K3"/>
    <mergeCell ref="A4:A6"/>
    <mergeCell ref="B4:B6"/>
    <mergeCell ref="C4:C6"/>
    <mergeCell ref="D4:D6"/>
    <mergeCell ref="E4:E6"/>
    <mergeCell ref="F4:F6"/>
    <mergeCell ref="G4:G6"/>
    <mergeCell ref="H4:K5"/>
    <mergeCell ref="A7:A263"/>
    <mergeCell ref="B7:K7"/>
    <mergeCell ref="B8:B39"/>
    <mergeCell ref="C8:C15"/>
    <mergeCell ref="D8:D15"/>
    <mergeCell ref="E8:E15"/>
    <mergeCell ref="F8:F15"/>
    <mergeCell ref="H8:K8"/>
    <mergeCell ref="H10:K10"/>
    <mergeCell ref="C24:C31"/>
    <mergeCell ref="D24:D31"/>
    <mergeCell ref="E24:E31"/>
    <mergeCell ref="F24:F31"/>
    <mergeCell ref="H24:K24"/>
    <mergeCell ref="H26:K26"/>
    <mergeCell ref="H28:K28"/>
    <mergeCell ref="H30:K30"/>
    <mergeCell ref="H12:K12"/>
    <mergeCell ref="H14:K14"/>
    <mergeCell ref="C16:C23"/>
    <mergeCell ref="D16:D23"/>
    <mergeCell ref="E16:E23"/>
    <mergeCell ref="F16:F23"/>
    <mergeCell ref="H16:K16"/>
    <mergeCell ref="H18:K18"/>
    <mergeCell ref="H20:K20"/>
    <mergeCell ref="H22:K22"/>
    <mergeCell ref="C40:C47"/>
    <mergeCell ref="D40:D47"/>
    <mergeCell ref="E40:E47"/>
    <mergeCell ref="F40:F47"/>
    <mergeCell ref="H40:K40"/>
    <mergeCell ref="H42:K42"/>
    <mergeCell ref="H44:K44"/>
    <mergeCell ref="H46:K46"/>
    <mergeCell ref="C32:C39"/>
    <mergeCell ref="D32:D39"/>
    <mergeCell ref="E32:E39"/>
    <mergeCell ref="F32:F39"/>
    <mergeCell ref="H34:K34"/>
    <mergeCell ref="H36:K36"/>
    <mergeCell ref="H38:K38"/>
    <mergeCell ref="C56:C63"/>
    <mergeCell ref="D56:D63"/>
    <mergeCell ref="E56:E63"/>
    <mergeCell ref="F56:F63"/>
    <mergeCell ref="H56:K56"/>
    <mergeCell ref="H58:K58"/>
    <mergeCell ref="H60:K60"/>
    <mergeCell ref="H62:K62"/>
    <mergeCell ref="C48:C55"/>
    <mergeCell ref="D48:D55"/>
    <mergeCell ref="E48:E55"/>
    <mergeCell ref="F48:F55"/>
    <mergeCell ref="H48:K48"/>
    <mergeCell ref="H50:K50"/>
    <mergeCell ref="H52:K52"/>
    <mergeCell ref="H54:K54"/>
    <mergeCell ref="C73:C74"/>
    <mergeCell ref="D73:D74"/>
    <mergeCell ref="E73:E74"/>
    <mergeCell ref="F73:F74"/>
    <mergeCell ref="G73:G74"/>
    <mergeCell ref="H73:K73"/>
    <mergeCell ref="C64:C72"/>
    <mergeCell ref="D64:D72"/>
    <mergeCell ref="E64:E72"/>
    <mergeCell ref="F64:F72"/>
    <mergeCell ref="H64:J64"/>
    <mergeCell ref="H66:K66"/>
    <mergeCell ref="H69:K69"/>
    <mergeCell ref="H71:K71"/>
    <mergeCell ref="E100:E107"/>
    <mergeCell ref="F100:F107"/>
    <mergeCell ref="H100:K100"/>
    <mergeCell ref="H102:K102"/>
    <mergeCell ref="H104:K104"/>
    <mergeCell ref="H106:K106"/>
    <mergeCell ref="D92:D99"/>
    <mergeCell ref="E92:E99"/>
    <mergeCell ref="F92:F99"/>
    <mergeCell ref="H92:K92"/>
    <mergeCell ref="H94:K94"/>
    <mergeCell ref="H96:K96"/>
    <mergeCell ref="D100:D107"/>
    <mergeCell ref="C92:C99"/>
    <mergeCell ref="H98:K98"/>
    <mergeCell ref="C134:C141"/>
    <mergeCell ref="D134:D141"/>
    <mergeCell ref="E134:E141"/>
    <mergeCell ref="F134:F141"/>
    <mergeCell ref="H134:K134"/>
    <mergeCell ref="H136:K136"/>
    <mergeCell ref="H138:K138"/>
    <mergeCell ref="H140:K140"/>
    <mergeCell ref="B125:K125"/>
    <mergeCell ref="B126:B141"/>
    <mergeCell ref="C126:C133"/>
    <mergeCell ref="D126:D133"/>
    <mergeCell ref="E126:E133"/>
    <mergeCell ref="F126:F133"/>
    <mergeCell ref="H126:K126"/>
    <mergeCell ref="H128:K128"/>
    <mergeCell ref="H130:K130"/>
    <mergeCell ref="H132:K132"/>
    <mergeCell ref="C108:C115"/>
    <mergeCell ref="D108:D115"/>
    <mergeCell ref="E108:E115"/>
    <mergeCell ref="C100:C107"/>
    <mergeCell ref="B142:K142"/>
    <mergeCell ref="B143:B149"/>
    <mergeCell ref="C143:C150"/>
    <mergeCell ref="D143:D150"/>
    <mergeCell ref="E143:E150"/>
    <mergeCell ref="F143:F150"/>
    <mergeCell ref="H143:K143"/>
    <mergeCell ref="H145:K145"/>
    <mergeCell ref="H147:K147"/>
    <mergeCell ref="H149:K149"/>
    <mergeCell ref="C159:C166"/>
    <mergeCell ref="D159:D166"/>
    <mergeCell ref="E159:E166"/>
    <mergeCell ref="F159:F166"/>
    <mergeCell ref="H159:K159"/>
    <mergeCell ref="H161:K161"/>
    <mergeCell ref="H163:K163"/>
    <mergeCell ref="H165:K165"/>
    <mergeCell ref="C151:C158"/>
    <mergeCell ref="D151:D158"/>
    <mergeCell ref="E151:E158"/>
    <mergeCell ref="F151:F158"/>
    <mergeCell ref="H151:K151"/>
    <mergeCell ref="H153:K153"/>
    <mergeCell ref="H155:K155"/>
    <mergeCell ref="H157:K157"/>
    <mergeCell ref="C175:C182"/>
    <mergeCell ref="D175:D182"/>
    <mergeCell ref="E175:E182"/>
    <mergeCell ref="F175:F182"/>
    <mergeCell ref="H175:K175"/>
    <mergeCell ref="H177:K177"/>
    <mergeCell ref="H179:K179"/>
    <mergeCell ref="H181:K181"/>
    <mergeCell ref="C167:C174"/>
    <mergeCell ref="D167:D174"/>
    <mergeCell ref="E167:E174"/>
    <mergeCell ref="F167:F174"/>
    <mergeCell ref="H167:K167"/>
    <mergeCell ref="H169:K169"/>
    <mergeCell ref="H171:K171"/>
    <mergeCell ref="H173:K173"/>
    <mergeCell ref="B183:K183"/>
    <mergeCell ref="C184:C195"/>
    <mergeCell ref="D184:D195"/>
    <mergeCell ref="E184:E195"/>
    <mergeCell ref="F184:F195"/>
    <mergeCell ref="H184:K184"/>
    <mergeCell ref="G185:G186"/>
    <mergeCell ref="H187:K187"/>
    <mergeCell ref="H190:K190"/>
    <mergeCell ref="G191:G192"/>
    <mergeCell ref="H193:K193"/>
    <mergeCell ref="G194:G195"/>
    <mergeCell ref="H216:K216"/>
    <mergeCell ref="G217:G218"/>
    <mergeCell ref="H219:K219"/>
    <mergeCell ref="B223:K223"/>
    <mergeCell ref="G201:G203"/>
    <mergeCell ref="H204:K204"/>
    <mergeCell ref="G205:G207"/>
    <mergeCell ref="H208:K208"/>
    <mergeCell ref="H210:K210"/>
    <mergeCell ref="G211:G212"/>
    <mergeCell ref="B184:B221"/>
    <mergeCell ref="C210:C221"/>
    <mergeCell ref="D210:D221"/>
    <mergeCell ref="E210:E221"/>
    <mergeCell ref="F210:F221"/>
    <mergeCell ref="C196:C209"/>
    <mergeCell ref="D196:D209"/>
    <mergeCell ref="E196:E209"/>
    <mergeCell ref="F196:F209"/>
    <mergeCell ref="H196:K196"/>
    <mergeCell ref="G197:G199"/>
    <mergeCell ref="H200:K200"/>
    <mergeCell ref="H213:K213"/>
    <mergeCell ref="G214:G215"/>
    <mergeCell ref="I225:I226"/>
    <mergeCell ref="J225:J226"/>
    <mergeCell ref="K225:K226"/>
    <mergeCell ref="G227:G228"/>
    <mergeCell ref="H227:K227"/>
    <mergeCell ref="H230:K230"/>
    <mergeCell ref="B224:B265"/>
    <mergeCell ref="C224:C234"/>
    <mergeCell ref="D224:D234"/>
    <mergeCell ref="E224:E234"/>
    <mergeCell ref="F224:F234"/>
    <mergeCell ref="H225:H226"/>
    <mergeCell ref="H231:H232"/>
    <mergeCell ref="C246:C255"/>
    <mergeCell ref="D246:D255"/>
    <mergeCell ref="E246:E255"/>
    <mergeCell ref="I231:I232"/>
    <mergeCell ref="J231:J232"/>
    <mergeCell ref="K231:K232"/>
    <mergeCell ref="G232:G234"/>
    <mergeCell ref="C235:C245"/>
    <mergeCell ref="D235:D245"/>
    <mergeCell ref="E235:E245"/>
    <mergeCell ref="F235:F245"/>
    <mergeCell ref="H236:H237"/>
    <mergeCell ref="I236:I237"/>
    <mergeCell ref="J236:J237"/>
    <mergeCell ref="K236:K237"/>
    <mergeCell ref="G238:G239"/>
    <mergeCell ref="H238:K238"/>
    <mergeCell ref="H241:K241"/>
    <mergeCell ref="H242:H243"/>
    <mergeCell ref="I242:I243"/>
    <mergeCell ref="J242:J243"/>
    <mergeCell ref="K242:K243"/>
    <mergeCell ref="G243:G245"/>
    <mergeCell ref="J257:J258"/>
    <mergeCell ref="K257:K258"/>
    <mergeCell ref="F246:F255"/>
    <mergeCell ref="H247:H248"/>
    <mergeCell ref="I247:I248"/>
    <mergeCell ref="J247:J248"/>
    <mergeCell ref="K247:K248"/>
    <mergeCell ref="H249:K249"/>
    <mergeCell ref="H251:K251"/>
    <mergeCell ref="H252:H253"/>
    <mergeCell ref="I252:I253"/>
    <mergeCell ref="J252:J253"/>
    <mergeCell ref="A266:K266"/>
    <mergeCell ref="A267:E274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A1:V1"/>
    <mergeCell ref="L7:L263"/>
    <mergeCell ref="M84:M107"/>
    <mergeCell ref="M125:V125"/>
    <mergeCell ref="M126:M141"/>
    <mergeCell ref="N126:N133"/>
    <mergeCell ref="O126:O133"/>
    <mergeCell ref="P126:P133"/>
    <mergeCell ref="Q126:Q133"/>
    <mergeCell ref="S126:V126"/>
    <mergeCell ref="H259:K259"/>
    <mergeCell ref="H261:K261"/>
    <mergeCell ref="H262:H263"/>
    <mergeCell ref="I262:I263"/>
    <mergeCell ref="J262:J263"/>
    <mergeCell ref="K262:K263"/>
    <mergeCell ref="K252:K253"/>
    <mergeCell ref="G253:G255"/>
    <mergeCell ref="C256:C265"/>
    <mergeCell ref="D256:D265"/>
    <mergeCell ref="E256:E265"/>
    <mergeCell ref="F256:F265"/>
    <mergeCell ref="H257:H258"/>
    <mergeCell ref="I257:I258"/>
    <mergeCell ref="S132:V132"/>
    <mergeCell ref="N134:N141"/>
    <mergeCell ref="O134:O141"/>
    <mergeCell ref="P134:P141"/>
    <mergeCell ref="Q134:Q141"/>
    <mergeCell ref="S134:V134"/>
    <mergeCell ref="S136:V136"/>
    <mergeCell ref="S138:V138"/>
    <mergeCell ref="S140:V140"/>
    <mergeCell ref="M143:M149"/>
    <mergeCell ref="N151:N158"/>
    <mergeCell ref="O151:O158"/>
    <mergeCell ref="P151:P158"/>
    <mergeCell ref="Q151:Q158"/>
    <mergeCell ref="S151:V151"/>
    <mergeCell ref="S153:V153"/>
    <mergeCell ref="S155:V155"/>
    <mergeCell ref="S157:V157"/>
    <mergeCell ref="Q143:Q150"/>
    <mergeCell ref="S143:V143"/>
    <mergeCell ref="S145:V145"/>
    <mergeCell ref="S147:V147"/>
    <mergeCell ref="S149:V149"/>
    <mergeCell ref="Q167:Q174"/>
    <mergeCell ref="S167:V167"/>
    <mergeCell ref="S169:V169"/>
    <mergeCell ref="S171:V171"/>
    <mergeCell ref="S173:V173"/>
    <mergeCell ref="Q159:Q166"/>
    <mergeCell ref="S159:V159"/>
    <mergeCell ref="S161:V161"/>
    <mergeCell ref="S163:V163"/>
    <mergeCell ref="S165:V165"/>
    <mergeCell ref="M223:V223"/>
    <mergeCell ref="M224:M265"/>
    <mergeCell ref="N224:N234"/>
    <mergeCell ref="O224:O234"/>
    <mergeCell ref="P224:P234"/>
    <mergeCell ref="Q224:Q234"/>
    <mergeCell ref="S225:S226"/>
    <mergeCell ref="T225:T226"/>
    <mergeCell ref="U225:U226"/>
    <mergeCell ref="V225:V226"/>
    <mergeCell ref="N256:N265"/>
    <mergeCell ref="O256:O265"/>
    <mergeCell ref="P256:P265"/>
    <mergeCell ref="Q256:Q265"/>
    <mergeCell ref="S257:S258"/>
    <mergeCell ref="T257:T258"/>
    <mergeCell ref="R253:R255"/>
    <mergeCell ref="R227:R228"/>
    <mergeCell ref="T236:T237"/>
    <mergeCell ref="U236:U237"/>
    <mergeCell ref="V236:V237"/>
    <mergeCell ref="R238:R239"/>
    <mergeCell ref="S238:V238"/>
    <mergeCell ref="U247:U248"/>
    <mergeCell ref="T252:T253"/>
    <mergeCell ref="U252:U253"/>
    <mergeCell ref="V252:V253"/>
    <mergeCell ref="V231:V232"/>
    <mergeCell ref="S227:V227"/>
    <mergeCell ref="S230:V230"/>
    <mergeCell ref="S231:S232"/>
    <mergeCell ref="T231:T232"/>
    <mergeCell ref="U231:U232"/>
    <mergeCell ref="R232:R234"/>
    <mergeCell ref="N246:N255"/>
    <mergeCell ref="O246:O255"/>
    <mergeCell ref="P246:P255"/>
    <mergeCell ref="Q246:Q255"/>
    <mergeCell ref="S247:S248"/>
    <mergeCell ref="T247:T248"/>
    <mergeCell ref="U257:U258"/>
    <mergeCell ref="L266:V266"/>
    <mergeCell ref="N235:N245"/>
    <mergeCell ref="O235:O245"/>
    <mergeCell ref="P235:P245"/>
    <mergeCell ref="Q235:Q245"/>
    <mergeCell ref="S236:S237"/>
    <mergeCell ref="S242:S243"/>
    <mergeCell ref="T242:T243"/>
    <mergeCell ref="U242:U243"/>
    <mergeCell ref="V242:V243"/>
    <mergeCell ref="R243:R245"/>
    <mergeCell ref="S241:V241"/>
    <mergeCell ref="V247:V248"/>
    <mergeCell ref="S249:V249"/>
    <mergeCell ref="S251:V251"/>
    <mergeCell ref="S252:S253"/>
    <mergeCell ref="L267:P274"/>
    <mergeCell ref="S262:S263"/>
    <mergeCell ref="T262:T263"/>
    <mergeCell ref="U262:U263"/>
    <mergeCell ref="V262:V263"/>
    <mergeCell ref="V257:V258"/>
    <mergeCell ref="S259:V259"/>
    <mergeCell ref="S261:V261"/>
    <mergeCell ref="Q273:R273"/>
    <mergeCell ref="Q274:R274"/>
    <mergeCell ref="Q267:R267"/>
    <mergeCell ref="Q268:R268"/>
    <mergeCell ref="Q269:R269"/>
    <mergeCell ref="Q270:R270"/>
    <mergeCell ref="Q271:R271"/>
    <mergeCell ref="Q272:R272"/>
    <mergeCell ref="N196:N209"/>
    <mergeCell ref="S219:V219"/>
    <mergeCell ref="O196:O209"/>
    <mergeCell ref="P196:P209"/>
    <mergeCell ref="Q196:Q209"/>
    <mergeCell ref="M142:V142"/>
    <mergeCell ref="B116:B123"/>
    <mergeCell ref="C116:C123"/>
    <mergeCell ref="D116:D123"/>
    <mergeCell ref="E116:E123"/>
    <mergeCell ref="F116:F123"/>
    <mergeCell ref="M183:V183"/>
    <mergeCell ref="N184:N195"/>
    <mergeCell ref="O184:O195"/>
    <mergeCell ref="P184:P195"/>
    <mergeCell ref="Q184:Q195"/>
    <mergeCell ref="R185:R186"/>
    <mergeCell ref="S187:V187"/>
    <mergeCell ref="R191:R192"/>
    <mergeCell ref="Q175:Q182"/>
    <mergeCell ref="S175:V175"/>
    <mergeCell ref="S177:V177"/>
    <mergeCell ref="S179:V179"/>
    <mergeCell ref="S181:V181"/>
  </mergeCells>
  <pageMargins left="0.23622047244094491" right="0.23622047244094491" top="0.74803149606299213" bottom="0.74803149606299213" header="0.31496062992125984" footer="0.31496062992125984"/>
  <pageSetup paperSize="9" scale="25" fitToHeight="0" orientation="landscape" r:id="rId1"/>
  <headerFooter>
    <oddFooter>Сторінка &amp;P</oddFooter>
  </headerFooter>
  <rowBreaks count="3" manualBreakCount="3">
    <brk id="82" max="21" man="1"/>
    <brk id="166" max="21" man="1"/>
    <brk id="22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порівняльна</vt:lpstr>
      <vt:lpstr>порівняльна!Заголовки_для_друку</vt:lpstr>
      <vt:lpstr>порівняльна!Область_друку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Бадилевич Тетяна Миколаївна</cp:lastModifiedBy>
  <cp:lastPrinted>2023-04-11T13:23:15Z</cp:lastPrinted>
  <dcterms:created xsi:type="dcterms:W3CDTF">2017-07-13T08:42:40Z</dcterms:created>
  <dcterms:modified xsi:type="dcterms:W3CDTF">2023-05-08T14:14:13Z</dcterms:modified>
</cp:coreProperties>
</file>