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812\!!!!\Бюджетний відділ\MARINA\БЮДЖЕТ 2025\ЗМІНИ ДО РІШЕННЯ 2025\ЗМІНИ_2 2025\На ПК БАЗОВЕ_2\без формул\"/>
    </mc:Choice>
  </mc:AlternateContent>
  <xr:revisionPtr revIDLastSave="0" documentId="13_ncr:1_{EA790764-3633-403E-AB4D-DFBA275A9EB3}" xr6:coauthVersionLast="47" xr6:coauthVersionMax="47" xr10:uidLastSave="{00000000-0000-0000-0000-000000000000}"/>
  <bookViews>
    <workbookView xWindow="-120" yWindow="-120" windowWidth="29040" windowHeight="15840" xr2:uid="{7ACC7EA8-8312-4257-B70D-3DEEF1A8DC81}"/>
  </bookViews>
  <sheets>
    <sheet name="2025 ТРАВЕНЬ" sheetId="1" r:id="rId1"/>
  </sheets>
  <definedNames>
    <definedName name="_xlnm._FilterDatabase" localSheetId="0" hidden="1">'2025 ТРАВЕНЬ'!$A$10:$W$128</definedName>
    <definedName name="_xlnm.Print_Titles" localSheetId="0">'2025 ТРАВЕНЬ'!$8:$10</definedName>
    <definedName name="_xlnm.Print_Area" localSheetId="0">'2025 ТРАВЕНЬ'!$A$1:$G$127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3" i="1" l="1"/>
  <c r="F123" i="1"/>
  <c r="E123" i="1"/>
  <c r="D119" i="1"/>
  <c r="D118" i="1"/>
  <c r="D117" i="1"/>
  <c r="G113" i="1"/>
  <c r="E113" i="1"/>
  <c r="D113" i="1" s="1"/>
  <c r="F112" i="1"/>
  <c r="G112" i="1" s="1"/>
  <c r="G111" i="1" s="1"/>
  <c r="E112" i="1"/>
  <c r="E111" i="1" s="1"/>
  <c r="F109" i="1"/>
  <c r="G109" i="1" s="1"/>
  <c r="D109" i="1"/>
  <c r="F108" i="1"/>
  <c r="D108" i="1" s="1"/>
  <c r="F107" i="1"/>
  <c r="E107" i="1" s="1"/>
  <c r="D107" i="1" s="1"/>
  <c r="F106" i="1"/>
  <c r="D106" i="1" s="1"/>
  <c r="E105" i="1"/>
  <c r="E104" i="1" s="1"/>
  <c r="F100" i="1"/>
  <c r="D100" i="1" s="1"/>
  <c r="G99" i="1"/>
  <c r="D99" i="1"/>
  <c r="F98" i="1"/>
  <c r="D98" i="1" s="1"/>
  <c r="I97" i="1"/>
  <c r="I23" i="1" s="1"/>
  <c r="F96" i="1"/>
  <c r="G96" i="1" s="1"/>
  <c r="F95" i="1"/>
  <c r="G95" i="1" s="1"/>
  <c r="F94" i="1"/>
  <c r="G94" i="1" s="1"/>
  <c r="F93" i="1"/>
  <c r="G93" i="1" s="1"/>
  <c r="F92" i="1"/>
  <c r="G92" i="1" s="1"/>
  <c r="F91" i="1"/>
  <c r="G91" i="1" s="1"/>
  <c r="E88" i="1"/>
  <c r="F86" i="1"/>
  <c r="G86" i="1" s="1"/>
  <c r="F85" i="1"/>
  <c r="G85" i="1" s="1"/>
  <c r="E83" i="1"/>
  <c r="F83" i="1" s="1"/>
  <c r="T82" i="1"/>
  <c r="T23" i="1" s="1"/>
  <c r="J23" i="1" s="1"/>
  <c r="D81" i="1"/>
  <c r="F79" i="1"/>
  <c r="D79" i="1" s="1"/>
  <c r="F76" i="1"/>
  <c r="D76" i="1" s="1"/>
  <c r="F72" i="1"/>
  <c r="D72" i="1"/>
  <c r="F70" i="1"/>
  <c r="D70" i="1" s="1"/>
  <c r="D69" i="1"/>
  <c r="G65" i="1"/>
  <c r="D65" i="1"/>
  <c r="G64" i="1"/>
  <c r="D64" i="1"/>
  <c r="E62" i="1"/>
  <c r="D62" i="1" s="1"/>
  <c r="E61" i="1"/>
  <c r="D61" i="1" s="1"/>
  <c r="E59" i="1"/>
  <c r="D59" i="1" s="1"/>
  <c r="E58" i="1"/>
  <c r="D58" i="1" s="1"/>
  <c r="F52" i="1"/>
  <c r="D52" i="1" s="1"/>
  <c r="D51" i="1"/>
  <c r="F50" i="1"/>
  <c r="F78" i="1" s="1"/>
  <c r="D78" i="1" s="1"/>
  <c r="D50" i="1"/>
  <c r="F49" i="1"/>
  <c r="D49" i="1" s="1"/>
  <c r="D48" i="1"/>
  <c r="F47" i="1"/>
  <c r="D47" i="1" s="1"/>
  <c r="F46" i="1"/>
  <c r="F74" i="1" s="1"/>
  <c r="D74" i="1" s="1"/>
  <c r="D46" i="1"/>
  <c r="F45" i="1"/>
  <c r="F73" i="1" s="1"/>
  <c r="D73" i="1" s="1"/>
  <c r="D44" i="1"/>
  <c r="D43" i="1"/>
  <c r="D42" i="1"/>
  <c r="F41" i="1"/>
  <c r="D41" i="1" s="1"/>
  <c r="F40" i="1"/>
  <c r="D40" i="1"/>
  <c r="G39" i="1"/>
  <c r="D39" i="1"/>
  <c r="G38" i="1"/>
  <c r="D38" i="1"/>
  <c r="D37" i="1"/>
  <c r="D36" i="1"/>
  <c r="D35" i="1"/>
  <c r="D34" i="1"/>
  <c r="E33" i="1"/>
  <c r="E57" i="1" s="1"/>
  <c r="D57" i="1" s="1"/>
  <c r="D33" i="1"/>
  <c r="E32" i="1"/>
  <c r="D32" i="1" s="1"/>
  <c r="E31" i="1"/>
  <c r="E55" i="1" s="1"/>
  <c r="K30" i="1"/>
  <c r="D27" i="1"/>
  <c r="F26" i="1"/>
  <c r="D26" i="1"/>
  <c r="D25" i="1"/>
  <c r="G24" i="1"/>
  <c r="D24" i="1"/>
  <c r="G23" i="1"/>
  <c r="D23" i="1"/>
  <c r="F22" i="1"/>
  <c r="D22" i="1" s="1"/>
  <c r="E22" i="1"/>
  <c r="D21" i="1"/>
  <c r="G20" i="1"/>
  <c r="F20" i="1"/>
  <c r="E20" i="1"/>
  <c r="E125" i="1" s="1"/>
  <c r="D125" i="1" s="1"/>
  <c r="E19" i="1"/>
  <c r="E18" i="1" s="1"/>
  <c r="G16" i="1"/>
  <c r="D16" i="1"/>
  <c r="G15" i="1"/>
  <c r="G14" i="1" s="1"/>
  <c r="G13" i="1" s="1"/>
  <c r="D15" i="1"/>
  <c r="F14" i="1"/>
  <c r="F13" i="1" s="1"/>
  <c r="E14" i="1"/>
  <c r="E13" i="1"/>
  <c r="G54" i="1" l="1"/>
  <c r="G122" i="1" s="1"/>
  <c r="D14" i="1"/>
  <c r="D31" i="1"/>
  <c r="F17" i="1"/>
  <c r="D20" i="1"/>
  <c r="E30" i="1"/>
  <c r="H23" i="1" s="1"/>
  <c r="E82" i="1"/>
  <c r="E124" i="1" s="1"/>
  <c r="D123" i="1"/>
  <c r="F75" i="1"/>
  <c r="D75" i="1" s="1"/>
  <c r="F88" i="1"/>
  <c r="G88" i="1" s="1"/>
  <c r="F77" i="1"/>
  <c r="D77" i="1" s="1"/>
  <c r="G22" i="1"/>
  <c r="G17" i="1" s="1"/>
  <c r="G100" i="1"/>
  <c r="G115" i="1" s="1"/>
  <c r="G114" i="1" s="1"/>
  <c r="D19" i="1"/>
  <c r="G30" i="1"/>
  <c r="G121" i="1" s="1"/>
  <c r="F111" i="1"/>
  <c r="F115" i="1"/>
  <c r="D115" i="1" s="1"/>
  <c r="D112" i="1"/>
  <c r="J30" i="1"/>
  <c r="K23" i="1" s="1"/>
  <c r="D13" i="1"/>
  <c r="E110" i="1"/>
  <c r="E103" i="1" s="1"/>
  <c r="D111" i="1"/>
  <c r="D55" i="1"/>
  <c r="G29" i="1"/>
  <c r="E17" i="1"/>
  <c r="D18" i="1"/>
  <c r="I22" i="1"/>
  <c r="G83" i="1"/>
  <c r="D83" i="1"/>
  <c r="F80" i="1"/>
  <c r="D80" i="1" s="1"/>
  <c r="F30" i="1"/>
  <c r="F67" i="1"/>
  <c r="G108" i="1"/>
  <c r="E56" i="1"/>
  <c r="D56" i="1" s="1"/>
  <c r="F68" i="1"/>
  <c r="D68" i="1" s="1"/>
  <c r="F105" i="1"/>
  <c r="D105" i="1" s="1"/>
  <c r="G106" i="1"/>
  <c r="G105" i="1" s="1"/>
  <c r="F97" i="1"/>
  <c r="D97" i="1" s="1"/>
  <c r="D45" i="1"/>
  <c r="D30" i="1" s="1"/>
  <c r="F82" i="1" l="1"/>
  <c r="T22" i="1"/>
  <c r="D17" i="1"/>
  <c r="E121" i="1"/>
  <c r="G98" i="1"/>
  <c r="G97" i="1" s="1"/>
  <c r="F104" i="1"/>
  <c r="D104" i="1" s="1"/>
  <c r="G82" i="1"/>
  <c r="G124" i="1" s="1"/>
  <c r="F110" i="1"/>
  <c r="G110" i="1" s="1"/>
  <c r="F114" i="1"/>
  <c r="D114" i="1" s="1"/>
  <c r="D121" i="1"/>
  <c r="F54" i="1"/>
  <c r="F122" i="1" s="1"/>
  <c r="D67" i="1"/>
  <c r="D54" i="1" s="1"/>
  <c r="D122" i="1" s="1"/>
  <c r="E54" i="1"/>
  <c r="F121" i="1"/>
  <c r="D82" i="1"/>
  <c r="F124" i="1"/>
  <c r="G104" i="1"/>
  <c r="J82" i="1"/>
  <c r="G103" i="1" l="1"/>
  <c r="F103" i="1"/>
  <c r="D103" i="1" s="1"/>
  <c r="G120" i="1"/>
  <c r="G116" i="1" s="1"/>
  <c r="G28" i="1"/>
  <c r="G12" i="1" s="1"/>
  <c r="G101" i="1" s="1"/>
  <c r="D110" i="1"/>
  <c r="F28" i="1"/>
  <c r="F12" i="1" s="1"/>
  <c r="F101" i="1" s="1"/>
  <c r="E122" i="1"/>
  <c r="E120" i="1" s="1"/>
  <c r="E29" i="1"/>
  <c r="E28" i="1"/>
  <c r="E12" i="1" s="1"/>
  <c r="F29" i="1"/>
  <c r="F120" i="1"/>
  <c r="F116" i="1" s="1"/>
  <c r="D124" i="1"/>
  <c r="D28" i="1"/>
  <c r="G126" i="1" l="1"/>
  <c r="D12" i="1"/>
  <c r="E101" i="1"/>
  <c r="D101" i="1" s="1"/>
  <c r="D29" i="1"/>
  <c r="D120" i="1"/>
  <c r="E116" i="1"/>
  <c r="F126" i="1"/>
  <c r="G128" i="1" l="1"/>
  <c r="D116" i="1"/>
  <c r="E126" i="1"/>
  <c r="F128" i="1"/>
  <c r="E128" i="1" l="1"/>
  <c r="D126" i="1"/>
  <c r="D128" i="1" l="1"/>
</calcChain>
</file>

<file path=xl/sharedStrings.xml><?xml version="1.0" encoding="utf-8"?>
<sst xmlns="http://schemas.openxmlformats.org/spreadsheetml/2006/main" count="140" uniqueCount="118">
  <si>
    <t xml:space="preserve">Додаток 2
до рішення Київської міської ради                                                                                                            від 05 грудня 2024 року  № 426/10234                                                                                     (в редакції  рішення Київської міської ради         </t>
  </si>
  <si>
    <t>до рішення Київської міської ради                                            «Про бюджет міста Києва на 2025 рік»                                                                                                                                                                                                                                      від ____________________№_________________</t>
  </si>
  <si>
    <r>
      <t xml:space="preserve">від </t>
    </r>
    <r>
      <rPr>
        <b/>
        <sz val="12"/>
        <rFont val="Times New Roman"/>
        <family val="1"/>
        <charset val="204"/>
      </rPr>
      <t xml:space="preserve"> </t>
    </r>
  </si>
  <si>
    <t xml:space="preserve">№                                    ) </t>
  </si>
  <si>
    <t xml:space="preserve">     «Фінансування бюджету міста Києва на 2025 рік»</t>
  </si>
  <si>
    <t xml:space="preserve">  (код бюджету)</t>
  </si>
  <si>
    <t>грн</t>
  </si>
  <si>
    <t>Код</t>
  </si>
  <si>
    <t>Найменування згідно з  Класифікацією фінансування бюджету</t>
  </si>
  <si>
    <t>Усього</t>
  </si>
  <si>
    <t>Загальний фонд</t>
  </si>
  <si>
    <t>Спеціальний фонд</t>
  </si>
  <si>
    <t>1                     для друку ФІЛЬТР</t>
  </si>
  <si>
    <t>усього</t>
  </si>
  <si>
    <t>у тому числі                                             бюджет розвитку</t>
  </si>
  <si>
    <t xml:space="preserve">          Фінансування бюджету за типом кредитора</t>
  </si>
  <si>
    <t>Внутрішнє фінансування</t>
  </si>
  <si>
    <t>Фінансування за рахунок позик банківських установ</t>
  </si>
  <si>
    <t>Фінансування за рахунок інших банків</t>
  </si>
  <si>
    <t>Одержано позик</t>
  </si>
  <si>
    <t>Погашено позик</t>
  </si>
  <si>
    <t>Інше внутрішнє фінансування</t>
  </si>
  <si>
    <t>Позики інших фінансових установ</t>
  </si>
  <si>
    <t>Фінансування за рахунок коштів єдиного казначейського рахунку</t>
  </si>
  <si>
    <t>Повернено</t>
  </si>
  <si>
    <t>Фінансування за рахунок випуску цінних паперів</t>
  </si>
  <si>
    <t>Фінансування за рахунок зміни залишків коштів бюджетів</t>
  </si>
  <si>
    <t>ЗФ               субв сер</t>
  </si>
  <si>
    <t>сф                             разом</t>
  </si>
  <si>
    <t>ЦІЛЬОВІ разом</t>
  </si>
  <si>
    <t>реклама</t>
  </si>
  <si>
    <t>ліс</t>
  </si>
  <si>
    <t>навкол</t>
  </si>
  <si>
    <t>мафи</t>
  </si>
  <si>
    <t>гранти</t>
  </si>
  <si>
    <t>субв дор</t>
  </si>
  <si>
    <t>мжк</t>
  </si>
  <si>
    <t>парковка</t>
  </si>
  <si>
    <t xml:space="preserve"> БР        </t>
  </si>
  <si>
    <t>ЗАЛИШКИ РОЗПОДІЛЕНІ</t>
  </si>
  <si>
    <t>На початок періоду</t>
  </si>
  <si>
    <t>субв СЕР</t>
  </si>
  <si>
    <t>залишки по валюті</t>
  </si>
  <si>
    <t>залишки на установах в Криму</t>
  </si>
  <si>
    <t>На початок періоду (загальний фонд-основний рахунок)</t>
  </si>
  <si>
    <t>На початок періоду (загальний фонд-додаткова дотація)</t>
  </si>
  <si>
    <t>На початок періоду (загальний фонд-Освітня субвенція)</t>
  </si>
  <si>
    <t>На початок періоду (загальний фонд-субвенція на освітні потреби-інклюзія)</t>
  </si>
  <si>
    <t>На початок періоду (спеціальний фонд-бюджет розвитку)</t>
  </si>
  <si>
    <t>На початок періоду (спеціальний фонд-передача із ЗФ до СФ БР)</t>
  </si>
  <si>
    <r>
      <t>На початок періоду (спеціальний фонд-субвенція дороги)</t>
    </r>
    <r>
      <rPr>
        <i/>
        <sz val="12"/>
        <color indexed="10"/>
        <rFont val="Times New Roman"/>
        <family val="1"/>
        <charset val="204"/>
      </rPr>
      <t>(повернуто у лютому до ДБУ)</t>
    </r>
  </si>
  <si>
    <t>На початок періоду (спеціальний фонд-субвенція по ПКМУ №608)</t>
  </si>
  <si>
    <t>На початок періоду (спеціальний фонд-ХАРЧУВАННЯ субвенція)</t>
  </si>
  <si>
    <t>На початок періоду (спеціальний фонд-ОСВІТНЯ субвенція)</t>
  </si>
  <si>
    <t>На початок періоду (спеціальний фонд-Гранти)</t>
  </si>
  <si>
    <t>На початок періоду (спеціальний фонд-цільові-кошти від розміщення зовнішньої реклами)</t>
  </si>
  <si>
    <t>На початок періоду (спеціальний фонд-цільові-відновна вартість зелених насаджень)</t>
  </si>
  <si>
    <t>На початок періоду (спеціальний фонд-цільові-кошти пайової участі власників МАФів)</t>
  </si>
  <si>
    <t>На початок періоду (спеціальний фонд-цільові-надходження від відшкодування втрат с/г і л/г виробництва)</t>
  </si>
  <si>
    <t>На початок періоду (спеціальний фонд-цільові-парковка)</t>
  </si>
  <si>
    <t>На початок періоду (спеціальний фонд-цільові-ярмарки)</t>
  </si>
  <si>
    <t>На початок періоду (спеціальний фонд-цільові-забруднення навколишнього середовища)</t>
  </si>
  <si>
    <t>На початок періоду (спеціальний фонд-цільові-відсотки за користування кредитом)</t>
  </si>
  <si>
    <t>На кінець періоду</t>
  </si>
  <si>
    <t>На кінець періоду (загальний фонд-основний рахунок)</t>
  </si>
  <si>
    <t>На кінець періоду (загальний фонд-додаткова дотація)</t>
  </si>
  <si>
    <t>На кінець періоду (загальний фонд-Освітня субвенція)</t>
  </si>
  <si>
    <t>На кінець періоду (загальний фонд-субвенція на освітні потреби-інклюзія)</t>
  </si>
  <si>
    <t>На кінець періоду (спеціальний фонд-бюджет розвитку)</t>
  </si>
  <si>
    <t>На кінець періоду (спеціальний фонд-передача із ЗФ до СФ БР)</t>
  </si>
  <si>
    <t>На кінець періоду (спеціальний фонд-субвенція дороги)</t>
  </si>
  <si>
    <t>На кінець періоду (спеціальний фонд-субвенція по ПКМУ №608)</t>
  </si>
  <si>
    <t>На кінець періоду (спеціальний фонд-ХАРЧУВАННЯ субвенція)</t>
  </si>
  <si>
    <t>На кінець періоду (спеціальний фонд-ОСВІТНЯ субвенція)</t>
  </si>
  <si>
    <t>На кінець періоду (спеціальний фонд-Гранти)</t>
  </si>
  <si>
    <t>На кінець періоду (спеціальний фонд-цільові-кошти від розміщення зовнішньої реклами)</t>
  </si>
  <si>
    <t>На кінець періоду (спеціальний фонд-цільові-відновна вартість зелених насаджень)</t>
  </si>
  <si>
    <t>На кінець періоду (спеціальний фонд-цільові-кошти пайової участі власників МАФів)</t>
  </si>
  <si>
    <t>На кінець періоду (спеціальний фонд-цільові-надходження від відшкодування втрат с/г і л/г виробництва)</t>
  </si>
  <si>
    <t>На кінець періоду (спеціальний фонд-цільові-парковка)</t>
  </si>
  <si>
    <t>На кінець періоду (спеціальний фонд-цільові-ярмарки)</t>
  </si>
  <si>
    <t>На кінець періоду (спеціальний фонд-цільові-забруднення навколишнього середовища)</t>
  </si>
  <si>
    <t>На кінець періоду (спеціальний фонд-цільові-відсотки за користування кредитом)</t>
  </si>
  <si>
    <t>Інші розрахунки</t>
  </si>
  <si>
    <t>Кошти, що передаються із загального фонду бюджету до бюджету розвитку (спеціального фонду)</t>
  </si>
  <si>
    <t>передача бр</t>
  </si>
  <si>
    <r>
      <t>Кошти, що передаються із загального фонду бюджету до бюджету розвитку (спеціального фонду)(</t>
    </r>
    <r>
      <rPr>
        <b/>
        <i/>
        <sz val="12"/>
        <rFont val="Times New Roman"/>
        <family val="1"/>
        <charset val="204"/>
      </rPr>
      <t>кошти загального фонду</t>
    </r>
    <r>
      <rPr>
        <i/>
        <sz val="12"/>
        <rFont val="Times New Roman"/>
        <family val="1"/>
        <charset val="204"/>
      </rPr>
      <t>)</t>
    </r>
  </si>
  <si>
    <r>
      <t>Кошти, що передаються із загального фонду бюджету до бюджету розвитку (спеціального фонду)(к</t>
    </r>
    <r>
      <rPr>
        <b/>
        <i/>
        <sz val="10"/>
        <color indexed="36"/>
        <rFont val="Times New Roman"/>
        <family val="1"/>
        <charset val="204"/>
      </rPr>
      <t xml:space="preserve">ошти субвенції </t>
    </r>
    <r>
      <rPr>
        <i/>
        <sz val="10"/>
        <color indexed="36"/>
        <rFont val="Times New Roman"/>
        <family val="1"/>
        <charset val="204"/>
      </rPr>
      <t>)</t>
    </r>
  </si>
  <si>
    <r>
      <t>Кошти, що передаються із загального фонду бюджету до бюджету розвитку (спеціального фонду)(</t>
    </r>
    <r>
      <rPr>
        <b/>
        <i/>
        <sz val="10"/>
        <color indexed="36"/>
        <rFont val="Times New Roman"/>
        <family val="1"/>
        <charset val="204"/>
      </rPr>
      <t>кошти субвенції на помічника ветерана</t>
    </r>
    <r>
      <rPr>
        <i/>
        <sz val="10"/>
        <color indexed="36"/>
        <rFont val="Times New Roman"/>
        <family val="1"/>
        <charset val="204"/>
      </rPr>
      <t>)</t>
    </r>
  </si>
  <si>
    <r>
      <t>Кошти, що передаються із загального фонду бюджету до бюджету розвитку (спеціального фонду)</t>
    </r>
    <r>
      <rPr>
        <b/>
        <i/>
        <sz val="12"/>
        <rFont val="Times New Roman"/>
        <family val="1"/>
        <charset val="204"/>
      </rPr>
      <t>(за рахунок залишків загального фонду- кошти бюджету</t>
    </r>
    <r>
      <rPr>
        <i/>
        <sz val="12"/>
        <rFont val="Times New Roman"/>
        <family val="1"/>
        <charset val="204"/>
      </rPr>
      <t>)</t>
    </r>
  </si>
  <si>
    <r>
      <t>Кошти, що передаються із загального фонду бюджету до бюджету розвитку (спеціального фонду)(за рахунок</t>
    </r>
    <r>
      <rPr>
        <b/>
        <i/>
        <sz val="12"/>
        <rFont val="Times New Roman"/>
        <family val="1"/>
        <charset val="204"/>
      </rPr>
      <t xml:space="preserve"> залишків ОСВІТНОЇ субвенції</t>
    </r>
    <r>
      <rPr>
        <i/>
        <sz val="12"/>
        <rFont val="Times New Roman"/>
        <family val="1"/>
        <charset val="204"/>
      </rPr>
      <t>)</t>
    </r>
  </si>
  <si>
    <r>
      <t>Кошти, що передаються із загального фонду бюджету до бюджету розвитку (спеціального фонду)(за рахунок</t>
    </r>
    <r>
      <rPr>
        <b/>
        <i/>
        <sz val="12"/>
        <rFont val="Times New Roman"/>
        <family val="1"/>
        <charset val="204"/>
      </rPr>
      <t xml:space="preserve"> залишків ІНКЛЮЗІЇ</t>
    </r>
    <r>
      <rPr>
        <i/>
        <sz val="12"/>
        <rFont val="Times New Roman"/>
        <family val="1"/>
        <charset val="204"/>
      </rPr>
      <t>)</t>
    </r>
  </si>
  <si>
    <t>Кошти, що передаються із загального фонду бюджету до бюджету розвитку (спеціального фонду)(за рахунок залишків НАСИЛЬСТВО)</t>
  </si>
  <si>
    <t>Кошти, що передаються із загального фонду бюджету до бюджету розвитку (спеціального фонду)(за рахунок залишків субвенції ДБСТ_МГБ)</t>
  </si>
  <si>
    <t>Зовнішнє фінансування</t>
  </si>
  <si>
    <t>чистий бр</t>
  </si>
  <si>
    <t>Позики, надані іноземними комерційними банками, іншими іноземними фінансовими установами</t>
  </si>
  <si>
    <t>Х</t>
  </si>
  <si>
    <t>Загальне фінансування</t>
  </si>
  <si>
    <t xml:space="preserve">            Фінансування бюджету за типом боргового зобов'язання</t>
  </si>
  <si>
    <t>Фінансування за борговими операціями</t>
  </si>
  <si>
    <t>Запозичення</t>
  </si>
  <si>
    <t>Внутрішні запозичення</t>
  </si>
  <si>
    <t>Довгострокові зобов'язання</t>
  </si>
  <si>
    <t>Середньострокові зобов'язання</t>
  </si>
  <si>
    <t>Зовнішні запозичення</t>
  </si>
  <si>
    <t>Погашення</t>
  </si>
  <si>
    <t>Внутрішні зобов'язання</t>
  </si>
  <si>
    <t>Короткострокові зобов'язання та векселі</t>
  </si>
  <si>
    <t>Зовнішні зобов'язання</t>
  </si>
  <si>
    <t>Фінансування за активними операціями</t>
  </si>
  <si>
    <t>Зміни обсягів депозитів і цінних паперів, що використовуються для управління ліквідністю</t>
  </si>
  <si>
    <t>Повернення бюджетних коштів з депозитів, надходження внаслідок продажу/пред'явлення цінних паперів</t>
  </si>
  <si>
    <t>Розміщення коштів на депозитах або придбання цінних паперів</t>
  </si>
  <si>
    <t>Зміни обсягів бюджетних коштів</t>
  </si>
  <si>
    <t>Київський міський голова</t>
  </si>
  <si>
    <t>Віталій  КЛИЧКО</t>
  </si>
  <si>
    <t>контроль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</si>
</sst>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₴_-;\-* #,##0_₴_-;_-* &quot;-&quot;_₴_-;_-@_-"/>
    <numFmt numFmtId="165" formatCode="#,##0_ ;[Red]\-#,##0\ "/>
  </numFmts>
  <fonts count="5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28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2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1"/>
      <color rgb="FF7030A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6"/>
      <color theme="9" tint="-0.499984740745262"/>
      <name val="Times New Roman"/>
      <family val="1"/>
      <charset val="204"/>
    </font>
    <font>
      <b/>
      <i/>
      <sz val="11"/>
      <color rgb="FF7030A0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6"/>
      <color theme="9" tint="-0.499984740745262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6" tint="-0.499984740745262"/>
      <name val="Times New Roman"/>
      <family val="1"/>
      <charset val="204"/>
    </font>
    <font>
      <i/>
      <sz val="11"/>
      <color theme="6" tint="-0.499984740745262"/>
      <name val="Times New Roman"/>
      <family val="1"/>
      <charset val="204"/>
    </font>
    <font>
      <i/>
      <sz val="12"/>
      <color indexed="10"/>
      <name val="Times New Roman"/>
      <family val="1"/>
      <charset val="204"/>
    </font>
    <font>
      <i/>
      <sz val="11"/>
      <color rgb="FF7030A0"/>
      <name val="Times New Roman"/>
      <family val="1"/>
      <charset val="204"/>
    </font>
    <font>
      <i/>
      <sz val="16"/>
      <color rgb="FFFF0000"/>
      <name val="Times New Roman"/>
      <family val="1"/>
      <charset val="204"/>
    </font>
    <font>
      <i/>
      <sz val="12"/>
      <color rgb="FF7030A0"/>
      <name val="Times New Roman"/>
      <family val="1"/>
      <charset val="204"/>
    </font>
    <font>
      <i/>
      <sz val="16"/>
      <color theme="7" tint="-0.499984740745262"/>
      <name val="Times New Roman"/>
      <family val="1"/>
      <charset val="204"/>
    </font>
    <font>
      <i/>
      <sz val="16"/>
      <color rgb="FF7030A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color theme="0"/>
      <name val="Times New Roman"/>
      <family val="1"/>
      <charset val="204"/>
    </font>
    <font>
      <i/>
      <sz val="10"/>
      <color theme="0"/>
      <name val="Times New Roman"/>
      <family val="1"/>
      <charset val="204"/>
    </font>
    <font>
      <i/>
      <sz val="10"/>
      <color rgb="FF7030A0"/>
      <name val="Times New Roman"/>
      <family val="1"/>
      <charset val="204"/>
    </font>
    <font>
      <b/>
      <i/>
      <sz val="10"/>
      <color indexed="36"/>
      <name val="Times New Roman"/>
      <family val="1"/>
      <charset val="204"/>
    </font>
    <font>
      <i/>
      <sz val="10"/>
      <color indexed="36"/>
      <name val="Times New Roman"/>
      <family val="1"/>
      <charset val="204"/>
    </font>
    <font>
      <b/>
      <i/>
      <sz val="10"/>
      <color rgb="FF7030A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22">
    <xf numFmtId="0" fontId="0" fillId="0" borderId="0" xfId="0"/>
    <xf numFmtId="0" fontId="2" fillId="0" borderId="0" xfId="1" applyFont="1"/>
    <xf numFmtId="3" fontId="2" fillId="0" borderId="0" xfId="1" applyNumberFormat="1" applyFont="1"/>
    <xf numFmtId="3" fontId="2" fillId="2" borderId="0" xfId="0" applyNumberFormat="1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4" fillId="0" borderId="0" xfId="1" applyFont="1" applyAlignment="1">
      <alignment horizontal="center"/>
    </xf>
    <xf numFmtId="0" fontId="2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 wrapText="1"/>
    </xf>
    <xf numFmtId="3" fontId="2" fillId="2" borderId="0" xfId="1" applyNumberFormat="1" applyFont="1" applyFill="1"/>
    <xf numFmtId="0" fontId="7" fillId="0" borderId="0" xfId="1" applyFont="1" applyAlignment="1">
      <alignment horizontal="center" wrapText="1"/>
    </xf>
    <xf numFmtId="3" fontId="7" fillId="0" borderId="0" xfId="1" applyNumberFormat="1" applyFont="1" applyAlignment="1">
      <alignment horizontal="center" wrapText="1"/>
    </xf>
    <xf numFmtId="0" fontId="8" fillId="0" borderId="0" xfId="1" applyFont="1" applyAlignment="1">
      <alignment horizontal="left" vertical="center"/>
    </xf>
    <xf numFmtId="3" fontId="7" fillId="0" borderId="0" xfId="1" applyNumberFormat="1" applyFont="1" applyAlignment="1">
      <alignment horizontal="center"/>
    </xf>
    <xf numFmtId="0" fontId="9" fillId="0" borderId="0" xfId="1" applyFont="1" applyAlignment="1">
      <alignment horizontal="left" vertical="center"/>
    </xf>
    <xf numFmtId="3" fontId="2" fillId="0" borderId="0" xfId="1" applyNumberFormat="1" applyFont="1" applyAlignment="1">
      <alignment horizontal="right"/>
    </xf>
    <xf numFmtId="0" fontId="10" fillId="0" borderId="0" xfId="1" applyFont="1"/>
    <xf numFmtId="0" fontId="2" fillId="2" borderId="1" xfId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3" fontId="2" fillId="2" borderId="2" xfId="1" applyNumberFormat="1" applyFont="1" applyFill="1" applyBorder="1" applyAlignment="1">
      <alignment horizontal="center" vertical="center" wrapText="1"/>
    </xf>
    <xf numFmtId="3" fontId="2" fillId="2" borderId="3" xfId="1" applyNumberFormat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/>
    </xf>
    <xf numFmtId="2" fontId="11" fillId="0" borderId="0" xfId="1" applyNumberFormat="1" applyFont="1" applyAlignment="1">
      <alignment horizontal="center" wrapText="1"/>
    </xf>
    <xf numFmtId="0" fontId="2" fillId="2" borderId="4" xfId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3" fontId="2" fillId="2" borderId="5" xfId="1" applyNumberFormat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10" fillId="2" borderId="4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top" wrapText="1"/>
    </xf>
    <xf numFmtId="3" fontId="10" fillId="2" borderId="4" xfId="1" applyNumberFormat="1" applyFont="1" applyFill="1" applyBorder="1" applyAlignment="1">
      <alignment horizontal="center" vertical="top" wrapText="1"/>
    </xf>
    <xf numFmtId="3" fontId="10" fillId="2" borderId="4" xfId="1" applyNumberFormat="1" applyFont="1" applyFill="1" applyBorder="1" applyAlignment="1">
      <alignment horizontal="center" vertical="center" wrapText="1"/>
    </xf>
    <xf numFmtId="3" fontId="10" fillId="2" borderId="5" xfId="1" applyNumberFormat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/>
    </xf>
    <xf numFmtId="0" fontId="6" fillId="2" borderId="2" xfId="1" applyFont="1" applyFill="1" applyBorder="1" applyAlignment="1">
      <alignment vertical="top" wrapText="1"/>
    </xf>
    <xf numFmtId="3" fontId="6" fillId="2" borderId="6" xfId="1" applyNumberFormat="1" applyFont="1" applyFill="1" applyBorder="1" applyAlignment="1">
      <alignment vertical="top" wrapText="1"/>
    </xf>
    <xf numFmtId="3" fontId="6" fillId="2" borderId="3" xfId="1" applyNumberFormat="1" applyFont="1" applyFill="1" applyBorder="1" applyAlignment="1">
      <alignment vertical="top" wrapText="1"/>
    </xf>
    <xf numFmtId="0" fontId="6" fillId="2" borderId="5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left" vertical="top" wrapText="1"/>
    </xf>
    <xf numFmtId="3" fontId="14" fillId="2" borderId="5" xfId="1" applyNumberFormat="1" applyFont="1" applyFill="1" applyBorder="1" applyAlignment="1">
      <alignment horizontal="right" vertical="center" wrapText="1"/>
    </xf>
    <xf numFmtId="0" fontId="10" fillId="2" borderId="5" xfId="1" applyFont="1" applyFill="1" applyBorder="1" applyAlignment="1">
      <alignment horizontal="left" vertical="top" wrapText="1"/>
    </xf>
    <xf numFmtId="164" fontId="2" fillId="2" borderId="5" xfId="1" applyNumberFormat="1" applyFont="1" applyFill="1" applyBorder="1" applyAlignment="1">
      <alignment horizontal="right" vertical="center" wrapText="1"/>
    </xf>
    <xf numFmtId="0" fontId="10" fillId="2" borderId="5" xfId="1" applyFont="1" applyFill="1" applyBorder="1" applyAlignment="1">
      <alignment horizontal="left" vertical="center" wrapText="1"/>
    </xf>
    <xf numFmtId="3" fontId="14" fillId="2" borderId="7" xfId="1" applyNumberFormat="1" applyFont="1" applyFill="1" applyBorder="1" applyAlignment="1">
      <alignment horizontal="right" vertical="center" wrapText="1"/>
    </xf>
    <xf numFmtId="165" fontId="1" fillId="0" borderId="8" xfId="1" applyNumberFormat="1" applyBorder="1" applyAlignment="1">
      <alignment horizontal="center"/>
    </xf>
    <xf numFmtId="165" fontId="1" fillId="0" borderId="9" xfId="1" applyNumberFormat="1" applyBorder="1" applyAlignment="1">
      <alignment horizontal="center"/>
    </xf>
    <xf numFmtId="165" fontId="15" fillId="0" borderId="10" xfId="1" applyNumberFormat="1" applyFont="1" applyBorder="1" applyAlignment="1">
      <alignment horizontal="center"/>
    </xf>
    <xf numFmtId="3" fontId="16" fillId="2" borderId="2" xfId="1" applyNumberFormat="1" applyFont="1" applyFill="1" applyBorder="1" applyAlignment="1">
      <alignment horizontal="right" vertical="center" wrapText="1"/>
    </xf>
    <xf numFmtId="3" fontId="14" fillId="2" borderId="11" xfId="1" applyNumberFormat="1" applyFont="1" applyFill="1" applyBorder="1" applyAlignment="1">
      <alignment horizontal="right" vertical="center" wrapText="1"/>
    </xf>
    <xf numFmtId="165" fontId="15" fillId="0" borderId="12" xfId="1" applyNumberFormat="1" applyFont="1" applyBorder="1" applyAlignment="1">
      <alignment horizontal="center"/>
    </xf>
    <xf numFmtId="165" fontId="17" fillId="0" borderId="0" xfId="1" applyNumberFormat="1" applyFont="1"/>
    <xf numFmtId="3" fontId="14" fillId="2" borderId="4" xfId="1" applyNumberFormat="1" applyFont="1" applyFill="1" applyBorder="1" applyAlignment="1">
      <alignment horizontal="right" vertical="center" wrapText="1"/>
    </xf>
    <xf numFmtId="164" fontId="13" fillId="2" borderId="5" xfId="1" applyNumberFormat="1" applyFont="1" applyFill="1" applyBorder="1" applyAlignment="1">
      <alignment horizontal="left" vertical="center" wrapText="1"/>
    </xf>
    <xf numFmtId="0" fontId="2" fillId="0" borderId="13" xfId="1" applyFont="1" applyBorder="1" applyAlignment="1">
      <alignment horizont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wrapText="1"/>
    </xf>
    <xf numFmtId="0" fontId="18" fillId="0" borderId="15" xfId="1" applyFont="1" applyBorder="1" applyAlignment="1">
      <alignment horizontal="center" vertical="center" wrapText="1"/>
    </xf>
    <xf numFmtId="0" fontId="18" fillId="0" borderId="18" xfId="1" applyFont="1" applyBorder="1" applyAlignment="1">
      <alignment horizontal="center" vertical="center" wrapText="1"/>
    </xf>
    <xf numFmtId="0" fontId="18" fillId="0" borderId="16" xfId="1" applyFont="1" applyBorder="1" applyAlignment="1">
      <alignment horizontal="center" vertical="center" wrapText="1"/>
    </xf>
    <xf numFmtId="0" fontId="18" fillId="0" borderId="9" xfId="1" applyFont="1" applyBorder="1" applyAlignment="1">
      <alignment horizontal="center" vertical="center" wrapText="1"/>
    </xf>
    <xf numFmtId="0" fontId="19" fillId="3" borderId="5" xfId="1" applyFont="1" applyFill="1" applyBorder="1" applyAlignment="1">
      <alignment horizontal="center" vertical="center" wrapText="1"/>
    </xf>
    <xf numFmtId="164" fontId="19" fillId="3" borderId="5" xfId="1" applyNumberFormat="1" applyFont="1" applyFill="1" applyBorder="1" applyAlignment="1">
      <alignment horizontal="right" vertical="center" wrapText="1"/>
    </xf>
    <xf numFmtId="3" fontId="20" fillId="3" borderId="5" xfId="1" applyNumberFormat="1" applyFont="1" applyFill="1" applyBorder="1" applyAlignment="1">
      <alignment horizontal="right" vertical="center" wrapText="1"/>
    </xf>
    <xf numFmtId="0" fontId="19" fillId="3" borderId="0" xfId="1" applyFont="1" applyFill="1"/>
    <xf numFmtId="0" fontId="19" fillId="3" borderId="10" xfId="1" applyFont="1" applyFill="1" applyBorder="1" applyAlignment="1">
      <alignment horizontal="center" wrapText="1"/>
    </xf>
    <xf numFmtId="0" fontId="19" fillId="3" borderId="10" xfId="1" applyFont="1" applyFill="1" applyBorder="1" applyAlignment="1">
      <alignment horizontal="center" vertical="center" wrapText="1"/>
    </xf>
    <xf numFmtId="0" fontId="19" fillId="3" borderId="14" xfId="1" applyFont="1" applyFill="1" applyBorder="1" applyAlignment="1">
      <alignment horizontal="center" wrapText="1"/>
    </xf>
    <xf numFmtId="0" fontId="19" fillId="3" borderId="15" xfId="1" applyFont="1" applyFill="1" applyBorder="1" applyAlignment="1">
      <alignment horizontal="center" vertical="center" wrapText="1"/>
    </xf>
    <xf numFmtId="0" fontId="19" fillId="3" borderId="18" xfId="1" applyFont="1" applyFill="1" applyBorder="1" applyAlignment="1">
      <alignment horizontal="center" vertical="center" wrapText="1"/>
    </xf>
    <xf numFmtId="0" fontId="19" fillId="3" borderId="16" xfId="1" applyFont="1" applyFill="1" applyBorder="1" applyAlignment="1">
      <alignment horizontal="center" vertical="center" wrapText="1"/>
    </xf>
    <xf numFmtId="0" fontId="19" fillId="3" borderId="12" xfId="1" applyFont="1" applyFill="1" applyBorder="1" applyAlignment="1">
      <alignment horizontal="center" vertical="center" wrapText="1"/>
    </xf>
    <xf numFmtId="0" fontId="21" fillId="3" borderId="0" xfId="1" applyFont="1" applyFill="1" applyAlignment="1">
      <alignment horizontal="center"/>
    </xf>
    <xf numFmtId="3" fontId="16" fillId="2" borderId="5" xfId="1" applyNumberFormat="1" applyFont="1" applyFill="1" applyBorder="1" applyAlignment="1">
      <alignment horizontal="right" vertical="center" wrapText="1"/>
    </xf>
    <xf numFmtId="0" fontId="18" fillId="0" borderId="0" xfId="1" applyFont="1"/>
    <xf numFmtId="165" fontId="1" fillId="0" borderId="10" xfId="1" applyNumberFormat="1" applyBorder="1" applyAlignment="1">
      <alignment horizontal="center"/>
    </xf>
    <xf numFmtId="165" fontId="1" fillId="0" borderId="14" xfId="1" applyNumberFormat="1" applyBorder="1" applyAlignment="1">
      <alignment horizontal="center"/>
    </xf>
    <xf numFmtId="164" fontId="1" fillId="0" borderId="15" xfId="1" applyNumberFormat="1" applyBorder="1" applyAlignment="1">
      <alignment horizontal="center"/>
    </xf>
    <xf numFmtId="164" fontId="1" fillId="0" borderId="18" xfId="1" applyNumberFormat="1" applyBorder="1" applyAlignment="1">
      <alignment horizontal="center"/>
    </xf>
    <xf numFmtId="3" fontId="1" fillId="0" borderId="16" xfId="1" applyNumberFormat="1" applyBorder="1" applyAlignment="1">
      <alignment horizontal="center"/>
    </xf>
    <xf numFmtId="3" fontId="1" fillId="0" borderId="12" xfId="1" applyNumberFormat="1" applyBorder="1" applyAlignment="1">
      <alignment horizontal="center"/>
    </xf>
    <xf numFmtId="0" fontId="4" fillId="3" borderId="0" xfId="1" applyFont="1" applyFill="1"/>
    <xf numFmtId="0" fontId="10" fillId="4" borderId="5" xfId="1" applyFont="1" applyFill="1" applyBorder="1" applyAlignment="1">
      <alignment horizontal="center" vertical="center" wrapText="1"/>
    </xf>
    <xf numFmtId="3" fontId="14" fillId="4" borderId="5" xfId="1" applyNumberFormat="1" applyFont="1" applyFill="1" applyBorder="1" applyAlignment="1">
      <alignment horizontal="right" vertical="center" wrapText="1"/>
    </xf>
    <xf numFmtId="165" fontId="1" fillId="0" borderId="0" xfId="1" applyNumberFormat="1" applyAlignment="1">
      <alignment horizontal="center"/>
    </xf>
    <xf numFmtId="164" fontId="1" fillId="0" borderId="0" xfId="1" applyNumberFormat="1" applyAlignment="1">
      <alignment horizontal="center"/>
    </xf>
    <xf numFmtId="3" fontId="1" fillId="0" borderId="0" xfId="1" applyNumberFormat="1" applyAlignment="1">
      <alignment horizontal="center"/>
    </xf>
    <xf numFmtId="0" fontId="22" fillId="4" borderId="0" xfId="1" applyFont="1" applyFill="1"/>
    <xf numFmtId="164" fontId="2" fillId="4" borderId="5" xfId="1" applyNumberFormat="1" applyFont="1" applyFill="1" applyBorder="1" applyAlignment="1">
      <alignment horizontal="left" vertical="center" wrapText="1"/>
    </xf>
    <xf numFmtId="165" fontId="22" fillId="4" borderId="0" xfId="1" applyNumberFormat="1" applyFont="1" applyFill="1" applyAlignment="1">
      <alignment horizontal="center"/>
    </xf>
    <xf numFmtId="164" fontId="22" fillId="4" borderId="0" xfId="1" applyNumberFormat="1" applyFont="1" applyFill="1" applyAlignment="1">
      <alignment horizontal="center"/>
    </xf>
    <xf numFmtId="3" fontId="22" fillId="4" borderId="0" xfId="1" applyNumberFormat="1" applyFont="1" applyFill="1" applyAlignment="1">
      <alignment horizontal="center"/>
    </xf>
    <xf numFmtId="0" fontId="10" fillId="4" borderId="0" xfId="1" applyFont="1" applyFill="1" applyAlignment="1">
      <alignment horizontal="center"/>
    </xf>
    <xf numFmtId="0" fontId="10" fillId="4" borderId="0" xfId="1" applyFont="1" applyFill="1"/>
    <xf numFmtId="3" fontId="24" fillId="4" borderId="5" xfId="1" applyNumberFormat="1" applyFont="1" applyFill="1" applyBorder="1" applyAlignment="1">
      <alignment horizontal="right" vertical="center" wrapText="1"/>
    </xf>
    <xf numFmtId="0" fontId="25" fillId="4" borderId="0" xfId="1" applyFont="1" applyFill="1"/>
    <xf numFmtId="0" fontId="26" fillId="4" borderId="5" xfId="1" applyFont="1" applyFill="1" applyBorder="1" applyAlignment="1">
      <alignment horizontal="center" vertical="center" wrapText="1"/>
    </xf>
    <xf numFmtId="164" fontId="27" fillId="4" borderId="5" xfId="1" applyNumberFormat="1" applyFont="1" applyFill="1" applyBorder="1" applyAlignment="1">
      <alignment horizontal="left" vertical="center" wrapText="1"/>
    </xf>
    <xf numFmtId="3" fontId="28" fillId="4" borderId="5" xfId="1" applyNumberFormat="1" applyFont="1" applyFill="1" applyBorder="1" applyAlignment="1">
      <alignment horizontal="right" vertical="center" wrapText="1"/>
    </xf>
    <xf numFmtId="3" fontId="29" fillId="4" borderId="5" xfId="1" applyNumberFormat="1" applyFont="1" applyFill="1" applyBorder="1" applyAlignment="1">
      <alignment horizontal="right" vertical="center" wrapText="1"/>
    </xf>
    <xf numFmtId="165" fontId="25" fillId="4" borderId="0" xfId="1" applyNumberFormat="1" applyFont="1" applyFill="1" applyAlignment="1">
      <alignment horizontal="center"/>
    </xf>
    <xf numFmtId="164" fontId="25" fillId="4" borderId="0" xfId="1" applyNumberFormat="1" applyFont="1" applyFill="1" applyAlignment="1">
      <alignment horizontal="center"/>
    </xf>
    <xf numFmtId="3" fontId="25" fillId="4" borderId="0" xfId="1" applyNumberFormat="1" applyFont="1" applyFill="1" applyAlignment="1">
      <alignment horizontal="center"/>
    </xf>
    <xf numFmtId="0" fontId="30" fillId="4" borderId="0" xfId="1" applyFont="1" applyFill="1"/>
    <xf numFmtId="0" fontId="31" fillId="4" borderId="0" xfId="1" applyFont="1" applyFill="1"/>
    <xf numFmtId="165" fontId="31" fillId="4" borderId="0" xfId="1" applyNumberFormat="1" applyFont="1" applyFill="1" applyAlignment="1">
      <alignment horizontal="center"/>
    </xf>
    <xf numFmtId="164" fontId="31" fillId="4" borderId="0" xfId="1" applyNumberFormat="1" applyFont="1" applyFill="1" applyAlignment="1">
      <alignment horizontal="center"/>
    </xf>
    <xf numFmtId="3" fontId="31" fillId="4" borderId="0" xfId="1" applyNumberFormat="1" applyFont="1" applyFill="1" applyAlignment="1">
      <alignment horizontal="center"/>
    </xf>
    <xf numFmtId="0" fontId="32" fillId="4" borderId="0" xfId="1" applyFont="1" applyFill="1"/>
    <xf numFmtId="165" fontId="32" fillId="4" borderId="0" xfId="1" applyNumberFormat="1" applyFont="1" applyFill="1" applyAlignment="1">
      <alignment horizontal="center"/>
    </xf>
    <xf numFmtId="164" fontId="32" fillId="4" borderId="0" xfId="1" applyNumberFormat="1" applyFont="1" applyFill="1" applyAlignment="1">
      <alignment horizontal="center"/>
    </xf>
    <xf numFmtId="3" fontId="32" fillId="4" borderId="0" xfId="1" applyNumberFormat="1" applyFont="1" applyFill="1" applyAlignment="1">
      <alignment horizontal="center"/>
    </xf>
    <xf numFmtId="0" fontId="26" fillId="4" borderId="0" xfId="1" applyFont="1" applyFill="1"/>
    <xf numFmtId="0" fontId="23" fillId="0" borderId="0" xfId="1" applyFont="1"/>
    <xf numFmtId="0" fontId="10" fillId="2" borderId="5" xfId="1" applyFont="1" applyFill="1" applyBorder="1" applyAlignment="1">
      <alignment horizontal="center" vertical="center" wrapText="1"/>
    </xf>
    <xf numFmtId="164" fontId="2" fillId="2" borderId="5" xfId="1" applyNumberFormat="1" applyFont="1" applyFill="1" applyBorder="1" applyAlignment="1">
      <alignment horizontal="left" vertical="center" wrapText="1"/>
    </xf>
    <xf numFmtId="165" fontId="10" fillId="0" borderId="0" xfId="1" applyNumberFormat="1" applyFont="1" applyAlignment="1">
      <alignment horizontal="center"/>
    </xf>
    <xf numFmtId="164" fontId="10" fillId="0" borderId="0" xfId="1" applyNumberFormat="1" applyFont="1" applyAlignment="1">
      <alignment horizontal="center"/>
    </xf>
    <xf numFmtId="3" fontId="10" fillId="0" borderId="0" xfId="1" applyNumberFormat="1" applyFont="1" applyAlignment="1">
      <alignment horizontal="center"/>
    </xf>
    <xf numFmtId="0" fontId="12" fillId="3" borderId="0" xfId="1" applyFont="1" applyFill="1"/>
    <xf numFmtId="0" fontId="12" fillId="0" borderId="0" xfId="1" applyFont="1"/>
    <xf numFmtId="3" fontId="16" fillId="4" borderId="5" xfId="1" applyNumberFormat="1" applyFont="1" applyFill="1" applyBorder="1" applyAlignment="1">
      <alignment horizontal="right" vertical="center" wrapText="1"/>
    </xf>
    <xf numFmtId="0" fontId="22" fillId="5" borderId="0" xfId="1" applyFont="1" applyFill="1"/>
    <xf numFmtId="0" fontId="10" fillId="5" borderId="5" xfId="1" applyFont="1" applyFill="1" applyBorder="1" applyAlignment="1">
      <alignment horizontal="center" vertical="center" wrapText="1"/>
    </xf>
    <xf numFmtId="164" fontId="2" fillId="5" borderId="5" xfId="1" applyNumberFormat="1" applyFont="1" applyFill="1" applyBorder="1" applyAlignment="1">
      <alignment horizontal="left" vertical="center" wrapText="1"/>
    </xf>
    <xf numFmtId="3" fontId="14" fillId="5" borderId="5" xfId="1" applyNumberFormat="1" applyFont="1" applyFill="1" applyBorder="1" applyAlignment="1">
      <alignment horizontal="right" vertical="center" wrapText="1"/>
    </xf>
    <xf numFmtId="3" fontId="16" fillId="5" borderId="5" xfId="1" applyNumberFormat="1" applyFont="1" applyFill="1" applyBorder="1" applyAlignment="1">
      <alignment horizontal="right" vertical="center" wrapText="1"/>
    </xf>
    <xf numFmtId="165" fontId="22" fillId="5" borderId="0" xfId="1" applyNumberFormat="1" applyFont="1" applyFill="1" applyAlignment="1">
      <alignment horizontal="center"/>
    </xf>
    <xf numFmtId="164" fontId="22" fillId="5" borderId="0" xfId="1" applyNumberFormat="1" applyFont="1" applyFill="1" applyAlignment="1">
      <alignment horizontal="center"/>
    </xf>
    <xf numFmtId="3" fontId="22" fillId="5" borderId="0" xfId="1" applyNumberFormat="1" applyFont="1" applyFill="1" applyAlignment="1">
      <alignment horizontal="center"/>
    </xf>
    <xf numFmtId="0" fontId="10" fillId="5" borderId="0" xfId="1" applyFont="1" applyFill="1" applyAlignment="1">
      <alignment horizontal="center"/>
    </xf>
    <xf numFmtId="0" fontId="10" fillId="5" borderId="0" xfId="1" applyFont="1" applyFill="1"/>
    <xf numFmtId="0" fontId="34" fillId="4" borderId="0" xfId="1" applyFont="1" applyFill="1"/>
    <xf numFmtId="3" fontId="35" fillId="4" borderId="5" xfId="1" applyNumberFormat="1" applyFont="1" applyFill="1" applyBorder="1" applyAlignment="1">
      <alignment horizontal="right" vertical="center" wrapText="1"/>
    </xf>
    <xf numFmtId="165" fontId="34" fillId="4" borderId="0" xfId="1" applyNumberFormat="1" applyFont="1" applyFill="1" applyAlignment="1">
      <alignment horizontal="center"/>
    </xf>
    <xf numFmtId="164" fontId="34" fillId="4" borderId="0" xfId="1" applyNumberFormat="1" applyFont="1" applyFill="1" applyAlignment="1">
      <alignment horizontal="center"/>
    </xf>
    <xf numFmtId="3" fontId="34" fillId="4" borderId="0" xfId="1" applyNumberFormat="1" applyFont="1" applyFill="1" applyAlignment="1">
      <alignment horizontal="center"/>
    </xf>
    <xf numFmtId="0" fontId="34" fillId="5" borderId="0" xfId="1" applyFont="1" applyFill="1"/>
    <xf numFmtId="0" fontId="34" fillId="5" borderId="5" xfId="1" applyFont="1" applyFill="1" applyBorder="1" applyAlignment="1">
      <alignment horizontal="center" vertical="center" wrapText="1"/>
    </xf>
    <xf numFmtId="164" fontId="36" fillId="5" borderId="5" xfId="1" applyNumberFormat="1" applyFont="1" applyFill="1" applyBorder="1" applyAlignment="1">
      <alignment horizontal="left" vertical="center" wrapText="1"/>
    </xf>
    <xf numFmtId="3" fontId="37" fillId="5" borderId="5" xfId="1" applyNumberFormat="1" applyFont="1" applyFill="1" applyBorder="1" applyAlignment="1">
      <alignment horizontal="right" vertical="center" wrapText="1"/>
    </xf>
    <xf numFmtId="3" fontId="35" fillId="5" borderId="5" xfId="1" applyNumberFormat="1" applyFont="1" applyFill="1" applyBorder="1" applyAlignment="1">
      <alignment horizontal="right" vertical="center" wrapText="1"/>
    </xf>
    <xf numFmtId="3" fontId="38" fillId="5" borderId="5" xfId="1" applyNumberFormat="1" applyFont="1" applyFill="1" applyBorder="1" applyAlignment="1">
      <alignment horizontal="right" vertical="center" wrapText="1"/>
    </xf>
    <xf numFmtId="165" fontId="34" fillId="5" borderId="0" xfId="1" applyNumberFormat="1" applyFont="1" applyFill="1" applyAlignment="1">
      <alignment horizontal="center"/>
    </xf>
    <xf numFmtId="164" fontId="34" fillId="5" borderId="0" xfId="1" applyNumberFormat="1" applyFont="1" applyFill="1" applyAlignment="1">
      <alignment horizontal="center"/>
    </xf>
    <xf numFmtId="3" fontId="34" fillId="5" borderId="0" xfId="1" applyNumberFormat="1" applyFont="1" applyFill="1" applyAlignment="1">
      <alignment horizontal="center"/>
    </xf>
    <xf numFmtId="0" fontId="12" fillId="5" borderId="0" xfId="1" applyFont="1" applyFill="1" applyAlignment="1">
      <alignment horizontal="center"/>
    </xf>
    <xf numFmtId="0" fontId="31" fillId="5" borderId="0" xfId="1" applyFont="1" applyFill="1"/>
    <xf numFmtId="165" fontId="31" fillId="5" borderId="0" xfId="1" applyNumberFormat="1" applyFont="1" applyFill="1" applyAlignment="1">
      <alignment horizontal="center"/>
    </xf>
    <xf numFmtId="164" fontId="31" fillId="5" borderId="0" xfId="1" applyNumberFormat="1" applyFont="1" applyFill="1" applyAlignment="1">
      <alignment horizontal="center"/>
    </xf>
    <xf numFmtId="3" fontId="31" fillId="5" borderId="0" xfId="1" applyNumberFormat="1" applyFont="1" applyFill="1" applyAlignment="1">
      <alignment horizontal="center"/>
    </xf>
    <xf numFmtId="0" fontId="32" fillId="5" borderId="0" xfId="1" applyFont="1" applyFill="1"/>
    <xf numFmtId="0" fontId="26" fillId="5" borderId="5" xfId="1" applyFont="1" applyFill="1" applyBorder="1" applyAlignment="1">
      <alignment horizontal="center" vertical="center" wrapText="1"/>
    </xf>
    <xf numFmtId="164" fontId="27" fillId="5" borderId="5" xfId="1" applyNumberFormat="1" applyFont="1" applyFill="1" applyBorder="1" applyAlignment="1">
      <alignment horizontal="left" vertical="center" wrapText="1"/>
    </xf>
    <xf numFmtId="3" fontId="28" fillId="5" borderId="5" xfId="1" applyNumberFormat="1" applyFont="1" applyFill="1" applyBorder="1" applyAlignment="1">
      <alignment horizontal="right" vertical="center" wrapText="1"/>
    </xf>
    <xf numFmtId="165" fontId="32" fillId="5" borderId="0" xfId="1" applyNumberFormat="1" applyFont="1" applyFill="1" applyAlignment="1">
      <alignment horizontal="center"/>
    </xf>
    <xf numFmtId="164" fontId="32" fillId="5" borderId="0" xfId="1" applyNumberFormat="1" applyFont="1" applyFill="1" applyAlignment="1">
      <alignment horizontal="center"/>
    </xf>
    <xf numFmtId="3" fontId="32" fillId="5" borderId="0" xfId="1" applyNumberFormat="1" applyFont="1" applyFill="1" applyAlignment="1">
      <alignment horizontal="center"/>
    </xf>
    <xf numFmtId="0" fontId="26" fillId="5" borderId="0" xfId="1" applyFont="1" applyFill="1"/>
    <xf numFmtId="164" fontId="10" fillId="2" borderId="5" xfId="1" applyNumberFormat="1" applyFont="1" applyFill="1" applyBorder="1" applyAlignment="1">
      <alignment horizontal="left" vertical="center" wrapText="1"/>
    </xf>
    <xf numFmtId="0" fontId="4" fillId="0" borderId="0" xfId="1" applyFont="1"/>
    <xf numFmtId="0" fontId="18" fillId="2" borderId="0" xfId="1" applyFont="1" applyFill="1"/>
    <xf numFmtId="0" fontId="18" fillId="3" borderId="0" xfId="1" applyFont="1" applyFill="1"/>
    <xf numFmtId="164" fontId="18" fillId="3" borderId="0" xfId="1" applyNumberFormat="1" applyFont="1" applyFill="1"/>
    <xf numFmtId="0" fontId="10" fillId="0" borderId="0" xfId="1" applyFont="1" applyAlignment="1">
      <alignment horizontal="center"/>
    </xf>
    <xf numFmtId="0" fontId="2" fillId="3" borderId="0" xfId="1" applyFont="1" applyFill="1"/>
    <xf numFmtId="0" fontId="39" fillId="6" borderId="0" xfId="1" applyFont="1" applyFill="1"/>
    <xf numFmtId="0" fontId="40" fillId="6" borderId="5" xfId="1" applyFont="1" applyFill="1" applyBorder="1" applyAlignment="1">
      <alignment horizontal="center" vertical="center" wrapText="1"/>
    </xf>
    <xf numFmtId="164" fontId="27" fillId="6" borderId="5" xfId="1" applyNumberFormat="1" applyFont="1" applyFill="1" applyBorder="1" applyAlignment="1">
      <alignment horizontal="left" vertical="center" wrapText="1"/>
    </xf>
    <xf numFmtId="3" fontId="14" fillId="6" borderId="5" xfId="1" applyNumberFormat="1" applyFont="1" applyFill="1" applyBorder="1" applyAlignment="1">
      <alignment horizontal="right" vertical="center" wrapText="1"/>
    </xf>
    <xf numFmtId="3" fontId="16" fillId="6" borderId="5" xfId="1" applyNumberFormat="1" applyFont="1" applyFill="1" applyBorder="1" applyAlignment="1">
      <alignment horizontal="right" vertical="center" wrapText="1"/>
    </xf>
    <xf numFmtId="165" fontId="40" fillId="6" borderId="10" xfId="1" applyNumberFormat="1" applyFont="1" applyFill="1" applyBorder="1" applyAlignment="1">
      <alignment horizontal="center"/>
    </xf>
    <xf numFmtId="165" fontId="42" fillId="6" borderId="0" xfId="1" applyNumberFormat="1" applyFont="1" applyFill="1" applyAlignment="1">
      <alignment horizontal="center"/>
    </xf>
    <xf numFmtId="164" fontId="39" fillId="6" borderId="0" xfId="1" applyNumberFormat="1" applyFont="1" applyFill="1"/>
    <xf numFmtId="0" fontId="43" fillId="6" borderId="0" xfId="1" applyFont="1" applyFill="1"/>
    <xf numFmtId="0" fontId="40" fillId="6" borderId="0" xfId="1" applyFont="1" applyFill="1" applyAlignment="1">
      <alignment horizontal="center"/>
    </xf>
    <xf numFmtId="0" fontId="40" fillId="6" borderId="0" xfId="1" applyFont="1" applyFill="1"/>
    <xf numFmtId="0" fontId="39" fillId="7" borderId="0" xfId="1" applyFont="1" applyFill="1"/>
    <xf numFmtId="0" fontId="40" fillId="7" borderId="5" xfId="1" applyFont="1" applyFill="1" applyBorder="1" applyAlignment="1">
      <alignment horizontal="center" vertical="center" wrapText="1"/>
    </xf>
    <xf numFmtId="164" fontId="27" fillId="7" borderId="5" xfId="1" applyNumberFormat="1" applyFont="1" applyFill="1" applyBorder="1" applyAlignment="1">
      <alignment horizontal="left" vertical="center" wrapText="1"/>
    </xf>
    <xf numFmtId="3" fontId="14" fillId="7" borderId="5" xfId="1" applyNumberFormat="1" applyFont="1" applyFill="1" applyBorder="1" applyAlignment="1">
      <alignment horizontal="right" vertical="center" wrapText="1"/>
    </xf>
    <xf numFmtId="165" fontId="40" fillId="7" borderId="10" xfId="1" applyNumberFormat="1" applyFont="1" applyFill="1" applyBorder="1" applyAlignment="1">
      <alignment horizontal="center"/>
    </xf>
    <xf numFmtId="165" fontId="42" fillId="7" borderId="0" xfId="1" applyNumberFormat="1" applyFont="1" applyFill="1" applyAlignment="1">
      <alignment horizontal="center"/>
    </xf>
    <xf numFmtId="164" fontId="39" fillId="7" borderId="0" xfId="1" applyNumberFormat="1" applyFont="1" applyFill="1"/>
    <xf numFmtId="0" fontId="43" fillId="7" borderId="0" xfId="1" applyFont="1" applyFill="1"/>
    <xf numFmtId="0" fontId="40" fillId="7" borderId="0" xfId="1" applyFont="1" applyFill="1" applyAlignment="1">
      <alignment horizontal="center"/>
    </xf>
    <xf numFmtId="0" fontId="40" fillId="7" borderId="0" xfId="1" applyFont="1" applyFill="1"/>
    <xf numFmtId="0" fontId="44" fillId="6" borderId="0" xfId="1" applyFont="1" applyFill="1"/>
    <xf numFmtId="0" fontId="44" fillId="6" borderId="5" xfId="1" applyFont="1" applyFill="1" applyBorder="1" applyAlignment="1">
      <alignment horizontal="center" vertical="center" wrapText="1"/>
    </xf>
    <xf numFmtId="164" fontId="44" fillId="6" borderId="5" xfId="1" applyNumberFormat="1" applyFont="1" applyFill="1" applyBorder="1" applyAlignment="1">
      <alignment horizontal="left" vertical="center" wrapText="1"/>
    </xf>
    <xf numFmtId="164" fontId="44" fillId="6" borderId="5" xfId="1" applyNumberFormat="1" applyFont="1" applyFill="1" applyBorder="1" applyAlignment="1">
      <alignment horizontal="right" vertical="center" wrapText="1"/>
    </xf>
    <xf numFmtId="164" fontId="39" fillId="6" borderId="5" xfId="1" applyNumberFormat="1" applyFont="1" applyFill="1" applyBorder="1" applyAlignment="1">
      <alignment horizontal="right" vertical="center" wrapText="1"/>
    </xf>
    <xf numFmtId="164" fontId="14" fillId="6" borderId="5" xfId="1" applyNumberFormat="1" applyFont="1" applyFill="1" applyBorder="1" applyAlignment="1">
      <alignment horizontal="right" vertical="center" wrapText="1"/>
    </xf>
    <xf numFmtId="165" fontId="44" fillId="6" borderId="10" xfId="1" applyNumberFormat="1" applyFont="1" applyFill="1" applyBorder="1" applyAlignment="1">
      <alignment horizontal="center"/>
    </xf>
    <xf numFmtId="165" fontId="47" fillId="6" borderId="0" xfId="1" applyNumberFormat="1" applyFont="1" applyFill="1" applyAlignment="1">
      <alignment horizontal="center"/>
    </xf>
    <xf numFmtId="164" fontId="44" fillId="6" borderId="0" xfId="1" applyNumberFormat="1" applyFont="1" applyFill="1"/>
    <xf numFmtId="0" fontId="43" fillId="6" borderId="0" xfId="1" applyFont="1" applyFill="1" applyAlignment="1">
      <alignment horizontal="center"/>
    </xf>
    <xf numFmtId="164" fontId="40" fillId="7" borderId="5" xfId="1" applyNumberFormat="1" applyFont="1" applyFill="1" applyBorder="1" applyAlignment="1">
      <alignment horizontal="left" vertical="center" wrapText="1"/>
    </xf>
    <xf numFmtId="164" fontId="40" fillId="7" borderId="5" xfId="1" applyNumberFormat="1" applyFont="1" applyFill="1" applyBorder="1" applyAlignment="1">
      <alignment horizontal="right" vertical="center" wrapText="1"/>
    </xf>
    <xf numFmtId="164" fontId="39" fillId="7" borderId="5" xfId="1" applyNumberFormat="1" applyFont="1" applyFill="1" applyBorder="1" applyAlignment="1">
      <alignment horizontal="right" vertical="center" wrapText="1"/>
    </xf>
    <xf numFmtId="0" fontId="43" fillId="7" borderId="0" xfId="1" applyFont="1" applyFill="1" applyAlignment="1">
      <alignment horizontal="center"/>
    </xf>
    <xf numFmtId="3" fontId="28" fillId="6" borderId="5" xfId="1" applyNumberFormat="1" applyFont="1" applyFill="1" applyBorder="1" applyAlignment="1">
      <alignment horizontal="right" vertical="center" wrapText="1"/>
    </xf>
    <xf numFmtId="3" fontId="28" fillId="7" borderId="5" xfId="1" applyNumberFormat="1" applyFont="1" applyFill="1" applyBorder="1" applyAlignment="1">
      <alignment horizontal="right" vertical="center" wrapText="1"/>
    </xf>
    <xf numFmtId="3" fontId="35" fillId="7" borderId="5" xfId="1" applyNumberFormat="1" applyFont="1" applyFill="1" applyBorder="1" applyAlignment="1">
      <alignment horizontal="right" vertical="center" wrapText="1"/>
    </xf>
    <xf numFmtId="3" fontId="35" fillId="6" borderId="5" xfId="1" applyNumberFormat="1" applyFont="1" applyFill="1" applyBorder="1" applyAlignment="1">
      <alignment horizontal="right" vertical="center" wrapText="1"/>
    </xf>
    <xf numFmtId="0" fontId="48" fillId="6" borderId="0" xfId="1" applyFont="1" applyFill="1"/>
    <xf numFmtId="0" fontId="1" fillId="6" borderId="5" xfId="1" applyFill="1" applyBorder="1" applyAlignment="1">
      <alignment horizontal="center" vertical="center" wrapText="1"/>
    </xf>
    <xf numFmtId="164" fontId="1" fillId="6" borderId="5" xfId="1" applyNumberFormat="1" applyFill="1" applyBorder="1" applyAlignment="1">
      <alignment horizontal="left" vertical="center" wrapText="1"/>
    </xf>
    <xf numFmtId="164" fontId="1" fillId="6" borderId="5" xfId="1" applyNumberFormat="1" applyFill="1" applyBorder="1" applyAlignment="1">
      <alignment horizontal="right" vertical="center" wrapText="1"/>
    </xf>
    <xf numFmtId="164" fontId="48" fillId="6" borderId="5" xfId="1" applyNumberFormat="1" applyFont="1" applyFill="1" applyBorder="1" applyAlignment="1">
      <alignment horizontal="right" vertical="center" wrapText="1"/>
    </xf>
    <xf numFmtId="165" fontId="1" fillId="6" borderId="10" xfId="1" applyNumberFormat="1" applyFill="1" applyBorder="1" applyAlignment="1">
      <alignment horizontal="center"/>
    </xf>
    <xf numFmtId="165" fontId="15" fillId="6" borderId="0" xfId="1" applyNumberFormat="1" applyFont="1" applyFill="1" applyAlignment="1">
      <alignment horizontal="center"/>
    </xf>
    <xf numFmtId="164" fontId="48" fillId="6" borderId="0" xfId="1" applyNumberFormat="1" applyFont="1" applyFill="1"/>
    <xf numFmtId="0" fontId="49" fillId="6" borderId="0" xfId="1" applyFont="1" applyFill="1"/>
    <xf numFmtId="0" fontId="49" fillId="6" borderId="0" xfId="1" applyFont="1" applyFill="1" applyAlignment="1">
      <alignment horizontal="center"/>
    </xf>
    <xf numFmtId="0" fontId="2" fillId="8" borderId="0" xfId="1" applyFont="1" applyFill="1"/>
    <xf numFmtId="0" fontId="6" fillId="0" borderId="0" xfId="1" applyFont="1"/>
    <xf numFmtId="165" fontId="6" fillId="0" borderId="0" xfId="1" applyNumberFormat="1" applyFont="1"/>
    <xf numFmtId="164" fontId="6" fillId="2" borderId="2" xfId="1" applyNumberFormat="1" applyFont="1" applyFill="1" applyBorder="1" applyAlignment="1">
      <alignment vertical="center" wrapText="1"/>
    </xf>
    <xf numFmtId="3" fontId="6" fillId="2" borderId="6" xfId="1" applyNumberFormat="1" applyFont="1" applyFill="1" applyBorder="1" applyAlignment="1">
      <alignment vertical="center" wrapText="1"/>
    </xf>
    <xf numFmtId="3" fontId="6" fillId="2" borderId="3" xfId="1" applyNumberFormat="1" applyFont="1" applyFill="1" applyBorder="1" applyAlignment="1">
      <alignment vertical="center" wrapText="1"/>
    </xf>
    <xf numFmtId="0" fontId="2" fillId="2" borderId="0" xfId="1" applyFont="1" applyFill="1"/>
    <xf numFmtId="164" fontId="14" fillId="2" borderId="5" xfId="1" applyNumberFormat="1" applyFont="1" applyFill="1" applyBorder="1" applyAlignment="1">
      <alignment horizontal="right" vertical="center" wrapText="1"/>
    </xf>
    <xf numFmtId="0" fontId="13" fillId="0" borderId="0" xfId="1" applyFont="1"/>
    <xf numFmtId="3" fontId="13" fillId="0" borderId="0" xfId="1" applyNumberFormat="1" applyFont="1"/>
  </cellXfs>
  <cellStyles count="2">
    <cellStyle name="Обычный" xfId="0" builtinId="0"/>
    <cellStyle name="Обычный 2" xfId="1" xr:uid="{0D96A8B5-BCD7-485E-8AF3-3CFCB0311A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95228-D4D2-4C73-8398-B05001C14E13}">
  <sheetPr filterMode="1">
    <tabColor rgb="FFFFFF00"/>
  </sheetPr>
  <dimension ref="A1:W128"/>
  <sheetViews>
    <sheetView tabSelected="1" view="pageBreakPreview" topLeftCell="B1" zoomScale="80" zoomScaleNormal="100" zoomScaleSheetLayoutView="80" workbookViewId="0">
      <pane xSplit="2" ySplit="10" topLeftCell="D11" activePane="bottomRight" state="frozen"/>
      <selection activeCell="B1" sqref="B1"/>
      <selection pane="topRight" activeCell="D1" sqref="D1"/>
      <selection pane="bottomLeft" activeCell="B11" sqref="B11"/>
      <selection pane="bottomRight" activeCell="X3" sqref="X3"/>
    </sheetView>
  </sheetViews>
  <sheetFormatPr defaultColWidth="6.85546875" defaultRowHeight="15.75" x14ac:dyDescent="0.25"/>
  <cols>
    <col min="1" max="1" width="5.5703125" style="1" hidden="1" customWidth="1"/>
    <col min="2" max="2" width="9.140625" style="1" customWidth="1"/>
    <col min="3" max="3" width="72.5703125" style="1" customWidth="1"/>
    <col min="4" max="4" width="25.140625" style="2" customWidth="1"/>
    <col min="5" max="5" width="29.5703125" style="2" customWidth="1"/>
    <col min="6" max="7" width="25.140625" style="2" customWidth="1"/>
    <col min="8" max="8" width="12.7109375" style="1" hidden="1" customWidth="1"/>
    <col min="9" max="9" width="13.7109375" style="1" hidden="1" customWidth="1"/>
    <col min="10" max="10" width="12.7109375" style="1" hidden="1" customWidth="1"/>
    <col min="11" max="11" width="16.140625" style="1" hidden="1" customWidth="1"/>
    <col min="12" max="12" width="10.140625" style="1" hidden="1" customWidth="1"/>
    <col min="13" max="13" width="9.85546875" style="1" hidden="1" customWidth="1"/>
    <col min="14" max="14" width="10.7109375" style="1" hidden="1" customWidth="1"/>
    <col min="15" max="15" width="8.5703125" style="1" hidden="1" customWidth="1"/>
    <col min="16" max="16" width="10.5703125" style="1" hidden="1" customWidth="1"/>
    <col min="17" max="19" width="11.28515625" style="1" hidden="1" customWidth="1"/>
    <col min="20" max="20" width="12.85546875" style="1" hidden="1" customWidth="1"/>
    <col min="21" max="21" width="7.85546875" style="1" hidden="1" customWidth="1"/>
    <col min="22" max="22" width="6.85546875" style="1" hidden="1" customWidth="1"/>
    <col min="23" max="23" width="17.42578125" style="5" hidden="1" customWidth="1"/>
    <col min="24" max="16384" width="6.85546875" style="1"/>
  </cols>
  <sheetData>
    <row r="1" spans="1:23" ht="67.5" customHeight="1" x14ac:dyDescent="0.25">
      <c r="F1" s="3" t="s">
        <v>0</v>
      </c>
      <c r="G1" s="3"/>
      <c r="H1" s="4"/>
      <c r="I1" s="4"/>
      <c r="J1" s="4"/>
    </row>
    <row r="2" spans="1:23" ht="72" hidden="1" customHeight="1" x14ac:dyDescent="0.45">
      <c r="D2" s="1"/>
      <c r="E2" s="1"/>
      <c r="F2" s="6" t="s">
        <v>1</v>
      </c>
      <c r="G2" s="6"/>
      <c r="H2" s="7"/>
      <c r="I2" s="7"/>
      <c r="J2" s="7"/>
    </row>
    <row r="3" spans="1:23" ht="23.25" customHeight="1" x14ac:dyDescent="0.25">
      <c r="F3" s="8" t="s">
        <v>2</v>
      </c>
      <c r="G3" s="2" t="s">
        <v>3</v>
      </c>
    </row>
    <row r="4" spans="1:23" ht="48" customHeight="1" x14ac:dyDescent="0.3">
      <c r="C4" s="9" t="s">
        <v>4</v>
      </c>
      <c r="D4" s="10"/>
      <c r="E4" s="10"/>
      <c r="F4" s="10"/>
    </row>
    <row r="5" spans="1:23" ht="16.5" customHeight="1" x14ac:dyDescent="0.3">
      <c r="C5" s="11">
        <v>2600000000</v>
      </c>
      <c r="D5" s="12"/>
      <c r="E5" s="12"/>
      <c r="F5" s="12"/>
    </row>
    <row r="6" spans="1:23" ht="17.25" customHeight="1" x14ac:dyDescent="0.3">
      <c r="C6" s="13" t="s">
        <v>5</v>
      </c>
      <c r="D6" s="12"/>
      <c r="E6" s="12"/>
      <c r="F6" s="12"/>
    </row>
    <row r="7" spans="1:23" ht="21" customHeight="1" x14ac:dyDescent="0.25">
      <c r="G7" s="14" t="s">
        <v>6</v>
      </c>
    </row>
    <row r="8" spans="1:23" ht="15.75" customHeight="1" x14ac:dyDescent="0.25">
      <c r="A8" s="15"/>
      <c r="B8" s="16" t="s">
        <v>7</v>
      </c>
      <c r="C8" s="16" t="s">
        <v>8</v>
      </c>
      <c r="D8" s="17" t="s">
        <v>9</v>
      </c>
      <c r="E8" s="17" t="s">
        <v>10</v>
      </c>
      <c r="F8" s="18" t="s">
        <v>11</v>
      </c>
      <c r="G8" s="19"/>
      <c r="H8" s="15"/>
      <c r="I8" s="15"/>
      <c r="J8" s="15"/>
      <c r="K8" s="15"/>
      <c r="L8" s="20"/>
      <c r="M8" s="20"/>
      <c r="N8" s="20"/>
      <c r="O8" s="15"/>
      <c r="P8" s="15"/>
      <c r="Q8" s="15"/>
      <c r="R8" s="15"/>
      <c r="S8" s="15"/>
      <c r="T8" s="15"/>
      <c r="U8" s="15"/>
      <c r="V8" s="15"/>
      <c r="W8" s="21" t="s">
        <v>12</v>
      </c>
    </row>
    <row r="9" spans="1:23" ht="31.5" customHeight="1" x14ac:dyDescent="0.25">
      <c r="A9" s="15"/>
      <c r="B9" s="22"/>
      <c r="C9" s="22"/>
      <c r="D9" s="23"/>
      <c r="E9" s="23"/>
      <c r="F9" s="24" t="s">
        <v>13</v>
      </c>
      <c r="G9" s="24" t="s">
        <v>14</v>
      </c>
      <c r="H9" s="15"/>
      <c r="I9" s="15"/>
      <c r="J9" s="15"/>
      <c r="K9" s="15"/>
      <c r="L9" s="25"/>
      <c r="M9" s="25"/>
      <c r="N9" s="25"/>
      <c r="O9" s="15"/>
      <c r="P9" s="15"/>
      <c r="Q9" s="15"/>
      <c r="R9" s="15"/>
      <c r="S9" s="15"/>
      <c r="T9" s="15"/>
      <c r="U9" s="15"/>
      <c r="V9" s="15"/>
      <c r="W9" s="21"/>
    </row>
    <row r="10" spans="1:23" s="15" customFormat="1" ht="15" x14ac:dyDescent="0.25">
      <c r="B10" s="26">
        <v>2</v>
      </c>
      <c r="C10" s="27">
        <v>3</v>
      </c>
      <c r="D10" s="28">
        <v>3</v>
      </c>
      <c r="E10" s="29">
        <v>4</v>
      </c>
      <c r="F10" s="30">
        <v>5</v>
      </c>
      <c r="G10" s="30">
        <v>6</v>
      </c>
      <c r="W10" s="31">
        <v>1</v>
      </c>
    </row>
    <row r="11" spans="1:23" ht="15.75" customHeight="1" x14ac:dyDescent="0.25">
      <c r="B11" s="32"/>
      <c r="C11" s="32" t="s">
        <v>15</v>
      </c>
      <c r="D11" s="33"/>
      <c r="E11" s="33"/>
      <c r="F11" s="33"/>
      <c r="G11" s="34"/>
      <c r="W11" s="31">
        <v>1</v>
      </c>
    </row>
    <row r="12" spans="1:23" ht="20.25" x14ac:dyDescent="0.25">
      <c r="B12" s="35">
        <v>200000</v>
      </c>
      <c r="C12" s="36" t="s">
        <v>16</v>
      </c>
      <c r="D12" s="37">
        <f>E12+F12</f>
        <v>14353894166</v>
      </c>
      <c r="E12" s="37">
        <f>E13+E17+E28</f>
        <v>-14839107927</v>
      </c>
      <c r="F12" s="37">
        <f>F13+F17+F28</f>
        <v>29193002093</v>
      </c>
      <c r="G12" s="37">
        <f>G13+G17+G28</f>
        <v>28628058295</v>
      </c>
      <c r="W12" s="31">
        <v>1</v>
      </c>
    </row>
    <row r="13" spans="1:23" ht="20.25" x14ac:dyDescent="0.25">
      <c r="B13" s="35">
        <v>202000</v>
      </c>
      <c r="C13" s="36" t="s">
        <v>17</v>
      </c>
      <c r="D13" s="37">
        <f t="shared" ref="D13:D27" si="0">E13+F13</f>
        <v>-342800912</v>
      </c>
      <c r="E13" s="37">
        <f>E14</f>
        <v>0</v>
      </c>
      <c r="F13" s="37">
        <f>F14</f>
        <v>-342800912</v>
      </c>
      <c r="G13" s="37">
        <f>G14</f>
        <v>-342800912</v>
      </c>
      <c r="W13" s="31">
        <v>1</v>
      </c>
    </row>
    <row r="14" spans="1:23" ht="20.25" x14ac:dyDescent="0.25">
      <c r="B14" s="35">
        <v>202200</v>
      </c>
      <c r="C14" s="36" t="s">
        <v>18</v>
      </c>
      <c r="D14" s="37">
        <f t="shared" si="0"/>
        <v>-342800912</v>
      </c>
      <c r="E14" s="37">
        <f>E15+E16</f>
        <v>0</v>
      </c>
      <c r="F14" s="37">
        <f>F15+F16</f>
        <v>-342800912</v>
      </c>
      <c r="G14" s="37">
        <f>G15+G16</f>
        <v>-342800912</v>
      </c>
      <c r="W14" s="31">
        <v>1</v>
      </c>
    </row>
    <row r="15" spans="1:23" hidden="1" x14ac:dyDescent="0.25">
      <c r="B15" s="35">
        <v>202210</v>
      </c>
      <c r="C15" s="38" t="s">
        <v>19</v>
      </c>
      <c r="D15" s="39">
        <f t="shared" si="0"/>
        <v>0</v>
      </c>
      <c r="E15" s="39"/>
      <c r="F15" s="39"/>
      <c r="G15" s="39">
        <f>F15</f>
        <v>0</v>
      </c>
      <c r="W15" s="31">
        <v>0</v>
      </c>
    </row>
    <row r="16" spans="1:23" ht="20.25" x14ac:dyDescent="0.25">
      <c r="B16" s="35">
        <v>202220</v>
      </c>
      <c r="C16" s="36" t="s">
        <v>20</v>
      </c>
      <c r="D16" s="37">
        <f t="shared" si="0"/>
        <v>-342800912</v>
      </c>
      <c r="E16" s="37"/>
      <c r="F16" s="37">
        <v>-342800912</v>
      </c>
      <c r="G16" s="37">
        <f>F16</f>
        <v>-342800912</v>
      </c>
      <c r="W16" s="31">
        <v>1</v>
      </c>
    </row>
    <row r="17" spans="2:23" ht="21" thickBot="1" x14ac:dyDescent="0.3">
      <c r="B17" s="35">
        <v>203000</v>
      </c>
      <c r="C17" s="36" t="s">
        <v>21</v>
      </c>
      <c r="D17" s="37">
        <f t="shared" si="0"/>
        <v>-400000000</v>
      </c>
      <c r="E17" s="37">
        <f>E18+E20+E22+E25</f>
        <v>0</v>
      </c>
      <c r="F17" s="37">
        <f>F18+F20+F22+F25</f>
        <v>-400000000</v>
      </c>
      <c r="G17" s="37">
        <f>G18+G20+G22+G25</f>
        <v>-400000000</v>
      </c>
      <c r="W17" s="31">
        <v>1</v>
      </c>
    </row>
    <row r="18" spans="2:23" ht="16.5" hidden="1" thickBot="1" x14ac:dyDescent="0.3">
      <c r="B18" s="35">
        <v>203100</v>
      </c>
      <c r="C18" s="38" t="s">
        <v>22</v>
      </c>
      <c r="D18" s="39">
        <f t="shared" si="0"/>
        <v>0</v>
      </c>
      <c r="E18" s="39">
        <f>E19</f>
        <v>0</v>
      </c>
      <c r="F18" s="39"/>
      <c r="G18" s="39">
        <v>0</v>
      </c>
      <c r="W18" s="31">
        <v>0</v>
      </c>
    </row>
    <row r="19" spans="2:23" ht="16.5" hidden="1" thickBot="1" x14ac:dyDescent="0.3">
      <c r="B19" s="35">
        <v>203120</v>
      </c>
      <c r="C19" s="38" t="s">
        <v>20</v>
      </c>
      <c r="D19" s="39">
        <f t="shared" si="0"/>
        <v>0</v>
      </c>
      <c r="E19" s="39">
        <f>-863040000+863040000</f>
        <v>0</v>
      </c>
      <c r="F19" s="39"/>
      <c r="G19" s="39">
        <v>0</v>
      </c>
      <c r="W19" s="31">
        <v>0</v>
      </c>
    </row>
    <row r="20" spans="2:23" ht="16.5" hidden="1" thickBot="1" x14ac:dyDescent="0.3">
      <c r="B20" s="35">
        <v>203400</v>
      </c>
      <c r="C20" s="40" t="s">
        <v>23</v>
      </c>
      <c r="D20" s="39">
        <f t="shared" si="0"/>
        <v>0</v>
      </c>
      <c r="E20" s="39">
        <f>E21</f>
        <v>0</v>
      </c>
      <c r="F20" s="39">
        <f>F21</f>
        <v>0</v>
      </c>
      <c r="G20" s="39">
        <f>G21</f>
        <v>0</v>
      </c>
      <c r="W20" s="31">
        <v>0</v>
      </c>
    </row>
    <row r="21" spans="2:23" ht="16.5" hidden="1" thickBot="1" x14ac:dyDescent="0.3">
      <c r="B21" s="35">
        <v>203420</v>
      </c>
      <c r="C21" s="38" t="s">
        <v>24</v>
      </c>
      <c r="D21" s="39">
        <f t="shared" si="0"/>
        <v>0</v>
      </c>
      <c r="E21" s="39"/>
      <c r="F21" s="39"/>
      <c r="G21" s="39">
        <v>0</v>
      </c>
      <c r="W21" s="31">
        <v>0</v>
      </c>
    </row>
    <row r="22" spans="2:23" ht="21" thickBot="1" x14ac:dyDescent="0.3">
      <c r="B22" s="35">
        <v>203500</v>
      </c>
      <c r="C22" s="36" t="s">
        <v>25</v>
      </c>
      <c r="D22" s="37">
        <f t="shared" si="0"/>
        <v>-400000000</v>
      </c>
      <c r="E22" s="37">
        <f>E23+E24</f>
        <v>0</v>
      </c>
      <c r="F22" s="37">
        <f>F23+F24</f>
        <v>-400000000</v>
      </c>
      <c r="G22" s="41">
        <f>G23+G24</f>
        <v>-400000000</v>
      </c>
      <c r="I22" s="42">
        <f>I23+J23</f>
        <v>0</v>
      </c>
      <c r="J22" s="43"/>
      <c r="T22" s="44">
        <f>T23-G30</f>
        <v>-227283305</v>
      </c>
      <c r="W22" s="31">
        <v>1</v>
      </c>
    </row>
    <row r="23" spans="2:23" ht="21" hidden="1" customHeight="1" thickBot="1" x14ac:dyDescent="0.3">
      <c r="B23" s="35">
        <v>203510</v>
      </c>
      <c r="C23" s="36" t="s">
        <v>19</v>
      </c>
      <c r="D23" s="37">
        <f t="shared" si="0"/>
        <v>0</v>
      </c>
      <c r="E23" s="37">
        <v>0</v>
      </c>
      <c r="F23" s="45">
        <v>0</v>
      </c>
      <c r="G23" s="46">
        <f>F23</f>
        <v>0</v>
      </c>
      <c r="H23" s="47">
        <f>I23-E30</f>
        <v>-14304467975</v>
      </c>
      <c r="I23" s="44">
        <f>I30+I82+I97+I98</f>
        <v>0</v>
      </c>
      <c r="J23" s="44">
        <f>K30++T23</f>
        <v>0</v>
      </c>
      <c r="K23" s="48">
        <f>J30-K30</f>
        <v>0</v>
      </c>
      <c r="T23" s="44">
        <f>T30+T82+T97</f>
        <v>0</v>
      </c>
      <c r="W23" s="31">
        <v>2</v>
      </c>
    </row>
    <row r="24" spans="2:23" ht="21" thickBot="1" x14ac:dyDescent="0.3">
      <c r="B24" s="35">
        <v>203520</v>
      </c>
      <c r="C24" s="36" t="s">
        <v>20</v>
      </c>
      <c r="D24" s="37">
        <f t="shared" si="0"/>
        <v>-400000000</v>
      </c>
      <c r="E24" s="37">
        <v>0</v>
      </c>
      <c r="F24" s="37">
        <v>-400000000</v>
      </c>
      <c r="G24" s="49">
        <f>F24</f>
        <v>-400000000</v>
      </c>
      <c r="W24" s="31">
        <v>1</v>
      </c>
    </row>
    <row r="25" spans="2:23" ht="16.5" hidden="1" thickBot="1" x14ac:dyDescent="0.3">
      <c r="B25" s="35">
        <v>203600</v>
      </c>
      <c r="C25" s="38" t="s">
        <v>21</v>
      </c>
      <c r="D25" s="39">
        <f t="shared" si="0"/>
        <v>0</v>
      </c>
      <c r="E25" s="39"/>
      <c r="F25" s="39"/>
      <c r="G25" s="39">
        <v>0</v>
      </c>
      <c r="W25" s="31">
        <v>0</v>
      </c>
    </row>
    <row r="26" spans="2:23" ht="16.5" hidden="1" thickBot="1" x14ac:dyDescent="0.3">
      <c r="B26" s="35">
        <v>203610</v>
      </c>
      <c r="C26" s="38" t="s">
        <v>19</v>
      </c>
      <c r="D26" s="39">
        <f t="shared" si="0"/>
        <v>0</v>
      </c>
      <c r="E26" s="39"/>
      <c r="F26" s="39">
        <f>875000000-875000000</f>
        <v>0</v>
      </c>
      <c r="G26" s="39">
        <v>0</v>
      </c>
      <c r="W26" s="31">
        <v>0</v>
      </c>
    </row>
    <row r="27" spans="2:23" ht="16.5" hidden="1" thickBot="1" x14ac:dyDescent="0.3">
      <c r="B27" s="35">
        <v>203620</v>
      </c>
      <c r="C27" s="38" t="s">
        <v>20</v>
      </c>
      <c r="D27" s="39">
        <f t="shared" si="0"/>
        <v>0</v>
      </c>
      <c r="E27" s="39"/>
      <c r="F27" s="39"/>
      <c r="G27" s="39"/>
      <c r="W27" s="31">
        <v>0</v>
      </c>
    </row>
    <row r="28" spans="2:23" ht="21.75" customHeight="1" thickBot="1" x14ac:dyDescent="0.3">
      <c r="B28" s="35">
        <v>208000</v>
      </c>
      <c r="C28" s="50" t="s">
        <v>26</v>
      </c>
      <c r="D28" s="37">
        <f>D30-D54+D82</f>
        <v>15096695078</v>
      </c>
      <c r="E28" s="37">
        <f>E30-E54+E82</f>
        <v>-14839107927</v>
      </c>
      <c r="F28" s="37">
        <f>F30-F54+F82</f>
        <v>29935803005</v>
      </c>
      <c r="G28" s="37">
        <f>G30-G54+G82</f>
        <v>29370859207</v>
      </c>
      <c r="I28" s="51" t="s">
        <v>27</v>
      </c>
      <c r="J28" s="52" t="s">
        <v>28</v>
      </c>
      <c r="K28" s="53" t="s">
        <v>29</v>
      </c>
      <c r="L28" s="54" t="s">
        <v>30</v>
      </c>
      <c r="M28" s="54" t="s">
        <v>31</v>
      </c>
      <c r="N28" s="54" t="s">
        <v>32</v>
      </c>
      <c r="O28" s="54" t="s">
        <v>33</v>
      </c>
      <c r="P28" s="55" t="s">
        <v>34</v>
      </c>
      <c r="Q28" s="56" t="s">
        <v>35</v>
      </c>
      <c r="R28" s="57" t="s">
        <v>36</v>
      </c>
      <c r="S28" s="57" t="s">
        <v>37</v>
      </c>
      <c r="T28" s="51" t="s">
        <v>38</v>
      </c>
      <c r="W28" s="31">
        <v>1</v>
      </c>
    </row>
    <row r="29" spans="2:23" s="61" customFormat="1" ht="21.75" hidden="1" customHeight="1" thickBot="1" x14ac:dyDescent="0.3">
      <c r="B29" s="58">
        <v>208000</v>
      </c>
      <c r="C29" s="59" t="s">
        <v>39</v>
      </c>
      <c r="D29" s="60">
        <f>E29+F29</f>
        <v>15096695078</v>
      </c>
      <c r="E29" s="60">
        <f>E30-E54</f>
        <v>14304467975</v>
      </c>
      <c r="F29" s="60">
        <f>F30-F54</f>
        <v>792227103</v>
      </c>
      <c r="G29" s="60">
        <f>G30-G54</f>
        <v>227283305</v>
      </c>
      <c r="I29" s="62"/>
      <c r="J29" s="63"/>
      <c r="K29" s="64"/>
      <c r="L29" s="65"/>
      <c r="M29" s="65"/>
      <c r="N29" s="65"/>
      <c r="O29" s="65"/>
      <c r="P29" s="66"/>
      <c r="Q29" s="67"/>
      <c r="R29" s="68"/>
      <c r="S29" s="68"/>
      <c r="T29" s="62"/>
      <c r="W29" s="69">
        <v>2</v>
      </c>
    </row>
    <row r="30" spans="2:23" s="71" customFormat="1" ht="21" thickBot="1" x14ac:dyDescent="0.3">
      <c r="B30" s="35">
        <v>208100</v>
      </c>
      <c r="C30" s="50" t="s">
        <v>40</v>
      </c>
      <c r="D30" s="37">
        <f>SUM(D31:D52)</f>
        <v>15097109194</v>
      </c>
      <c r="E30" s="70">
        <f>SUM(E31:E53)</f>
        <v>14304467975</v>
      </c>
      <c r="F30" s="70">
        <f>SUM(F31:F52)</f>
        <v>792641219</v>
      </c>
      <c r="G30" s="70">
        <f>SUM(G33:G52)</f>
        <v>227283305</v>
      </c>
      <c r="I30" s="72"/>
      <c r="J30" s="72">
        <f>K30+T23</f>
        <v>0</v>
      </c>
      <c r="K30" s="73">
        <f>SUM(L30:S30)</f>
        <v>0</v>
      </c>
      <c r="L30" s="74"/>
      <c r="M30" s="74"/>
      <c r="N30" s="74"/>
      <c r="O30" s="74"/>
      <c r="P30" s="75"/>
      <c r="Q30" s="76"/>
      <c r="R30" s="77"/>
      <c r="S30" s="77"/>
      <c r="T30" s="72"/>
      <c r="U30" s="78" t="s">
        <v>41</v>
      </c>
      <c r="W30" s="31">
        <v>1</v>
      </c>
    </row>
    <row r="31" spans="2:23" s="71" customFormat="1" ht="20.25" hidden="1" x14ac:dyDescent="0.25">
      <c r="B31" s="79">
        <v>208100</v>
      </c>
      <c r="C31" s="50" t="s">
        <v>42</v>
      </c>
      <c r="D31" s="80">
        <f>E31+F31</f>
        <v>2253301390</v>
      </c>
      <c r="E31" s="37">
        <f>10975192.79+45994734.69+1462.12+2196330000+0.4</f>
        <v>2253301390</v>
      </c>
      <c r="F31" s="70"/>
      <c r="G31" s="70"/>
      <c r="I31" s="81"/>
      <c r="J31" s="81"/>
      <c r="K31" s="81"/>
      <c r="L31" s="82"/>
      <c r="M31" s="82"/>
      <c r="N31" s="82"/>
      <c r="O31" s="82"/>
      <c r="P31" s="82"/>
      <c r="Q31" s="83"/>
      <c r="R31" s="83"/>
      <c r="S31" s="83"/>
      <c r="T31" s="81"/>
      <c r="U31" s="78"/>
      <c r="W31" s="31">
        <v>2</v>
      </c>
    </row>
    <row r="32" spans="2:23" s="71" customFormat="1" ht="20.25" hidden="1" x14ac:dyDescent="0.25">
      <c r="B32" s="79">
        <v>208100</v>
      </c>
      <c r="C32" s="50" t="s">
        <v>43</v>
      </c>
      <c r="D32" s="80">
        <f>E32+F32</f>
        <v>914537</v>
      </c>
      <c r="E32" s="70">
        <f>914537</f>
        <v>914537</v>
      </c>
      <c r="F32" s="70"/>
      <c r="G32" s="70"/>
      <c r="I32" s="81"/>
      <c r="J32" s="81"/>
      <c r="K32" s="81"/>
      <c r="L32" s="82"/>
      <c r="M32" s="82"/>
      <c r="N32" s="82"/>
      <c r="O32" s="82"/>
      <c r="P32" s="82"/>
      <c r="Q32" s="83"/>
      <c r="R32" s="83"/>
      <c r="S32" s="83"/>
      <c r="T32" s="81"/>
      <c r="U32" s="78"/>
      <c r="W32" s="31">
        <v>2</v>
      </c>
    </row>
    <row r="33" spans="1:23" s="90" customFormat="1" ht="20.25" hidden="1" x14ac:dyDescent="0.25">
      <c r="A33" s="84"/>
      <c r="B33" s="79">
        <v>208100</v>
      </c>
      <c r="C33" s="85" t="s">
        <v>44</v>
      </c>
      <c r="D33" s="80">
        <f t="shared" ref="D33:D52" si="1">E33+F33</f>
        <v>12044727839</v>
      </c>
      <c r="E33" s="80">
        <f>12044727839</f>
        <v>12044727839</v>
      </c>
      <c r="F33" s="80"/>
      <c r="G33" s="80"/>
      <c r="H33" s="84"/>
      <c r="I33" s="86"/>
      <c r="J33" s="86"/>
      <c r="K33" s="86"/>
      <c r="L33" s="87"/>
      <c r="M33" s="87"/>
      <c r="N33" s="87"/>
      <c r="O33" s="87"/>
      <c r="P33" s="87"/>
      <c r="Q33" s="88"/>
      <c r="R33" s="88"/>
      <c r="S33" s="88"/>
      <c r="T33" s="86"/>
      <c r="U33" s="84"/>
      <c r="V33" s="84"/>
      <c r="W33" s="89">
        <v>2</v>
      </c>
    </row>
    <row r="34" spans="1:23" s="90" customFormat="1" ht="20.25" hidden="1" x14ac:dyDescent="0.25">
      <c r="A34" s="84"/>
      <c r="B34" s="79">
        <v>208100</v>
      </c>
      <c r="C34" s="85" t="s">
        <v>45</v>
      </c>
      <c r="D34" s="80">
        <f t="shared" si="1"/>
        <v>5301981</v>
      </c>
      <c r="E34" s="80">
        <v>5301981</v>
      </c>
      <c r="F34" s="80"/>
      <c r="G34" s="80"/>
      <c r="H34" s="84"/>
      <c r="I34" s="86"/>
      <c r="J34" s="86"/>
      <c r="K34" s="86"/>
      <c r="L34" s="87"/>
      <c r="M34" s="87"/>
      <c r="N34" s="87"/>
      <c r="O34" s="87"/>
      <c r="P34" s="87"/>
      <c r="Q34" s="88"/>
      <c r="R34" s="88"/>
      <c r="S34" s="88"/>
      <c r="T34" s="86"/>
      <c r="U34" s="84"/>
      <c r="V34" s="84"/>
      <c r="W34" s="89">
        <v>2</v>
      </c>
    </row>
    <row r="35" spans="1:23" s="90" customFormat="1" ht="20.25" hidden="1" x14ac:dyDescent="0.25">
      <c r="A35" s="84"/>
      <c r="B35" s="79">
        <v>208100</v>
      </c>
      <c r="C35" s="85" t="s">
        <v>45</v>
      </c>
      <c r="D35" s="80">
        <f>E35+F35</f>
        <v>222228</v>
      </c>
      <c r="E35" s="91">
        <v>222228</v>
      </c>
      <c r="F35" s="80"/>
      <c r="G35" s="80"/>
      <c r="H35" s="84"/>
      <c r="I35" s="86"/>
      <c r="J35" s="86"/>
      <c r="K35" s="86"/>
      <c r="L35" s="87"/>
      <c r="M35" s="87"/>
      <c r="N35" s="87"/>
      <c r="O35" s="87"/>
      <c r="P35" s="87"/>
      <c r="Q35" s="88"/>
      <c r="R35" s="88"/>
      <c r="S35" s="88"/>
      <c r="T35" s="86"/>
      <c r="U35" s="84"/>
      <c r="V35" s="84"/>
      <c r="W35" s="89">
        <v>2</v>
      </c>
    </row>
    <row r="36" spans="1:23" s="100" customFormat="1" ht="20.25" hidden="1" x14ac:dyDescent="0.25">
      <c r="A36" s="92"/>
      <c r="B36" s="93">
        <v>208100</v>
      </c>
      <c r="C36" s="94" t="s">
        <v>46</v>
      </c>
      <c r="D36" s="95">
        <f t="shared" si="1"/>
        <v>0</v>
      </c>
      <c r="E36" s="96"/>
      <c r="F36" s="95"/>
      <c r="G36" s="95"/>
      <c r="H36" s="92"/>
      <c r="I36" s="97"/>
      <c r="J36" s="97"/>
      <c r="K36" s="97"/>
      <c r="L36" s="98"/>
      <c r="M36" s="98"/>
      <c r="N36" s="98"/>
      <c r="O36" s="98"/>
      <c r="P36" s="98"/>
      <c r="Q36" s="99"/>
      <c r="R36" s="99"/>
      <c r="S36" s="99"/>
      <c r="T36" s="97"/>
      <c r="U36" s="92"/>
      <c r="V36" s="92"/>
      <c r="W36" s="89">
        <v>2</v>
      </c>
    </row>
    <row r="37" spans="1:23" s="100" customFormat="1" ht="31.5" hidden="1" x14ac:dyDescent="0.25">
      <c r="A37" s="92"/>
      <c r="B37" s="93">
        <v>208100</v>
      </c>
      <c r="C37" s="94" t="s">
        <v>47</v>
      </c>
      <c r="D37" s="95">
        <f t="shared" si="1"/>
        <v>0</v>
      </c>
      <c r="E37" s="96"/>
      <c r="F37" s="95"/>
      <c r="G37" s="95"/>
      <c r="H37" s="92"/>
      <c r="I37" s="97"/>
      <c r="J37" s="97"/>
      <c r="K37" s="97"/>
      <c r="L37" s="98"/>
      <c r="M37" s="98"/>
      <c r="N37" s="98"/>
      <c r="O37" s="98"/>
      <c r="P37" s="98"/>
      <c r="Q37" s="99"/>
      <c r="R37" s="99"/>
      <c r="S37" s="99"/>
      <c r="T37" s="97"/>
      <c r="U37" s="92"/>
      <c r="V37" s="92"/>
      <c r="W37" s="89">
        <v>2</v>
      </c>
    </row>
    <row r="38" spans="1:23" s="90" customFormat="1" ht="20.25" hidden="1" x14ac:dyDescent="0.25">
      <c r="A38" s="101"/>
      <c r="B38" s="79">
        <v>208100</v>
      </c>
      <c r="C38" s="85" t="s">
        <v>48</v>
      </c>
      <c r="D38" s="80">
        <f t="shared" si="1"/>
        <v>11355512</v>
      </c>
      <c r="E38" s="80"/>
      <c r="F38" s="80">
        <v>11355512</v>
      </c>
      <c r="G38" s="80">
        <f>F38</f>
        <v>11355512</v>
      </c>
      <c r="H38" s="101"/>
      <c r="I38" s="102"/>
      <c r="J38" s="102"/>
      <c r="K38" s="102"/>
      <c r="L38" s="103"/>
      <c r="M38" s="103"/>
      <c r="N38" s="103"/>
      <c r="O38" s="103"/>
      <c r="P38" s="103"/>
      <c r="Q38" s="104"/>
      <c r="R38" s="104"/>
      <c r="S38" s="104"/>
      <c r="T38" s="102"/>
      <c r="U38" s="101"/>
      <c r="V38" s="101"/>
      <c r="W38" s="89">
        <v>2</v>
      </c>
    </row>
    <row r="39" spans="1:23" s="90" customFormat="1" ht="20.25" hidden="1" x14ac:dyDescent="0.25">
      <c r="A39" s="101"/>
      <c r="B39" s="79">
        <v>208100</v>
      </c>
      <c r="C39" s="85" t="s">
        <v>49</v>
      </c>
      <c r="D39" s="80">
        <f t="shared" si="1"/>
        <v>215927793</v>
      </c>
      <c r="E39" s="80"/>
      <c r="F39" s="80">
        <v>215927793</v>
      </c>
      <c r="G39" s="80">
        <f>F39</f>
        <v>215927793</v>
      </c>
      <c r="H39" s="101"/>
      <c r="I39" s="102"/>
      <c r="J39" s="102"/>
      <c r="K39" s="102"/>
      <c r="L39" s="103"/>
      <c r="M39" s="103"/>
      <c r="N39" s="103"/>
      <c r="O39" s="103"/>
      <c r="P39" s="103"/>
      <c r="Q39" s="104"/>
      <c r="R39" s="104"/>
      <c r="S39" s="104"/>
      <c r="T39" s="102"/>
      <c r="U39" s="101"/>
      <c r="V39" s="101"/>
      <c r="W39" s="89">
        <v>2</v>
      </c>
    </row>
    <row r="40" spans="1:23" s="109" customFormat="1" ht="31.5" hidden="1" x14ac:dyDescent="0.25">
      <c r="A40" s="105"/>
      <c r="B40" s="93">
        <v>208100</v>
      </c>
      <c r="C40" s="94" t="s">
        <v>50</v>
      </c>
      <c r="D40" s="95">
        <f t="shared" si="1"/>
        <v>0</v>
      </c>
      <c r="E40" s="95"/>
      <c r="F40" s="96">
        <f>50449-50449</f>
        <v>0</v>
      </c>
      <c r="G40" s="95"/>
      <c r="H40" s="105"/>
      <c r="I40" s="106"/>
      <c r="J40" s="106"/>
      <c r="K40" s="106"/>
      <c r="L40" s="107"/>
      <c r="M40" s="107"/>
      <c r="N40" s="107"/>
      <c r="O40" s="107"/>
      <c r="P40" s="107"/>
      <c r="Q40" s="108"/>
      <c r="R40" s="108"/>
      <c r="S40" s="108"/>
      <c r="T40" s="106"/>
      <c r="U40" s="105"/>
      <c r="V40" s="105"/>
      <c r="W40" s="89">
        <v>2</v>
      </c>
    </row>
    <row r="41" spans="1:23" s="109" customFormat="1" ht="20.25" hidden="1" x14ac:dyDescent="0.25">
      <c r="A41" s="105"/>
      <c r="B41" s="93">
        <v>208100</v>
      </c>
      <c r="C41" s="94" t="s">
        <v>51</v>
      </c>
      <c r="D41" s="95">
        <f t="shared" si="1"/>
        <v>27970964</v>
      </c>
      <c r="E41" s="95"/>
      <c r="F41" s="96">
        <f>27997545-26581</f>
        <v>27970964</v>
      </c>
      <c r="G41" s="95"/>
      <c r="H41" s="105"/>
      <c r="I41" s="106"/>
      <c r="J41" s="106"/>
      <c r="K41" s="106"/>
      <c r="L41" s="107"/>
      <c r="M41" s="107"/>
      <c r="N41" s="107"/>
      <c r="O41" s="107"/>
      <c r="P41" s="107"/>
      <c r="Q41" s="108"/>
      <c r="R41" s="108"/>
      <c r="S41" s="108"/>
      <c r="T41" s="106"/>
      <c r="U41" s="105"/>
      <c r="V41" s="105"/>
      <c r="W41" s="89">
        <v>2</v>
      </c>
    </row>
    <row r="42" spans="1:23" s="109" customFormat="1" ht="20.25" hidden="1" x14ac:dyDescent="0.25">
      <c r="A42" s="105"/>
      <c r="B42" s="93">
        <v>208100</v>
      </c>
      <c r="C42" s="94" t="s">
        <v>52</v>
      </c>
      <c r="D42" s="95">
        <f t="shared" si="1"/>
        <v>263260700</v>
      </c>
      <c r="E42" s="95"/>
      <c r="F42" s="95">
        <v>263260700</v>
      </c>
      <c r="G42" s="95"/>
      <c r="H42" s="105"/>
      <c r="I42" s="106"/>
      <c r="J42" s="106"/>
      <c r="K42" s="106"/>
      <c r="L42" s="107"/>
      <c r="M42" s="107"/>
      <c r="N42" s="107"/>
      <c r="O42" s="107"/>
      <c r="P42" s="107"/>
      <c r="Q42" s="108"/>
      <c r="R42" s="108"/>
      <c r="S42" s="108"/>
      <c r="T42" s="106"/>
      <c r="U42" s="105"/>
      <c r="V42" s="105"/>
      <c r="W42" s="89">
        <v>2</v>
      </c>
    </row>
    <row r="43" spans="1:23" s="109" customFormat="1" ht="20.25" hidden="1" x14ac:dyDescent="0.25">
      <c r="A43" s="105"/>
      <c r="B43" s="93">
        <v>208100</v>
      </c>
      <c r="C43" s="94" t="s">
        <v>53</v>
      </c>
      <c r="D43" s="95">
        <f>E43+F43</f>
        <v>84520713</v>
      </c>
      <c r="E43" s="95"/>
      <c r="F43" s="96">
        <v>84520713</v>
      </c>
      <c r="G43" s="95"/>
      <c r="H43" s="105"/>
      <c r="I43" s="106"/>
      <c r="J43" s="106"/>
      <c r="K43" s="106"/>
      <c r="L43" s="107"/>
      <c r="M43" s="107"/>
      <c r="N43" s="107"/>
      <c r="O43" s="107"/>
      <c r="P43" s="107"/>
      <c r="Q43" s="108"/>
      <c r="R43" s="108"/>
      <c r="S43" s="108"/>
      <c r="T43" s="106"/>
      <c r="U43" s="105"/>
      <c r="V43" s="105"/>
      <c r="W43" s="89">
        <v>2</v>
      </c>
    </row>
    <row r="44" spans="1:23" s="90" customFormat="1" ht="20.25" hidden="1" x14ac:dyDescent="0.25">
      <c r="A44" s="101"/>
      <c r="B44" s="79">
        <v>208100</v>
      </c>
      <c r="C44" s="85" t="s">
        <v>54</v>
      </c>
      <c r="D44" s="80">
        <f t="shared" si="1"/>
        <v>414116</v>
      </c>
      <c r="E44" s="80"/>
      <c r="F44" s="91">
        <v>414116</v>
      </c>
      <c r="G44" s="80"/>
      <c r="H44" s="101"/>
      <c r="I44" s="102"/>
      <c r="J44" s="102"/>
      <c r="K44" s="102"/>
      <c r="L44" s="103"/>
      <c r="M44" s="103"/>
      <c r="N44" s="103"/>
      <c r="O44" s="103"/>
      <c r="P44" s="103"/>
      <c r="Q44" s="104"/>
      <c r="R44" s="104"/>
      <c r="S44" s="104"/>
      <c r="T44" s="102"/>
      <c r="U44" s="101"/>
      <c r="V44" s="101"/>
      <c r="W44" s="89">
        <v>2</v>
      </c>
    </row>
    <row r="45" spans="1:23" s="90" customFormat="1" ht="31.5" hidden="1" x14ac:dyDescent="0.25">
      <c r="A45" s="101"/>
      <c r="B45" s="79">
        <v>208100</v>
      </c>
      <c r="C45" s="85" t="s">
        <v>55</v>
      </c>
      <c r="D45" s="80">
        <f t="shared" si="1"/>
        <v>7910268</v>
      </c>
      <c r="E45" s="80"/>
      <c r="F45" s="91">
        <f>7910868-600</f>
        <v>7910268</v>
      </c>
      <c r="G45" s="80"/>
      <c r="H45" s="101"/>
      <c r="I45" s="102"/>
      <c r="J45" s="102"/>
      <c r="K45" s="102"/>
      <c r="L45" s="103"/>
      <c r="M45" s="103"/>
      <c r="N45" s="103"/>
      <c r="O45" s="103"/>
      <c r="P45" s="103"/>
      <c r="Q45" s="104"/>
      <c r="R45" s="104"/>
      <c r="S45" s="104"/>
      <c r="T45" s="102"/>
      <c r="U45" s="101"/>
      <c r="V45" s="101"/>
      <c r="W45" s="89">
        <v>2</v>
      </c>
    </row>
    <row r="46" spans="1:23" s="90" customFormat="1" ht="31.5" hidden="1" x14ac:dyDescent="0.25">
      <c r="A46" s="101"/>
      <c r="B46" s="79">
        <v>208100</v>
      </c>
      <c r="C46" s="85" t="s">
        <v>56</v>
      </c>
      <c r="D46" s="80">
        <f t="shared" si="1"/>
        <v>2248272</v>
      </c>
      <c r="E46" s="80"/>
      <c r="F46" s="91">
        <f>1727350+520922</f>
        <v>2248272</v>
      </c>
      <c r="G46" s="80"/>
      <c r="H46" s="101"/>
      <c r="I46" s="102"/>
      <c r="J46" s="102"/>
      <c r="K46" s="102"/>
      <c r="L46" s="103"/>
      <c r="M46" s="103"/>
      <c r="N46" s="103"/>
      <c r="O46" s="103"/>
      <c r="P46" s="103"/>
      <c r="Q46" s="104"/>
      <c r="R46" s="104"/>
      <c r="S46" s="104"/>
      <c r="T46" s="102"/>
      <c r="U46" s="101"/>
      <c r="V46" s="101"/>
      <c r="W46" s="89">
        <v>2</v>
      </c>
    </row>
    <row r="47" spans="1:23" s="90" customFormat="1" ht="31.5" hidden="1" x14ac:dyDescent="0.25">
      <c r="A47" s="101"/>
      <c r="B47" s="79">
        <v>208100</v>
      </c>
      <c r="C47" s="85" t="s">
        <v>57</v>
      </c>
      <c r="D47" s="80">
        <f t="shared" si="1"/>
        <v>13174701</v>
      </c>
      <c r="E47" s="80"/>
      <c r="F47" s="91">
        <f>16536309-3361608</f>
        <v>13174701</v>
      </c>
      <c r="G47" s="80"/>
      <c r="H47" s="101"/>
      <c r="I47" s="102"/>
      <c r="J47" s="102"/>
      <c r="K47" s="102"/>
      <c r="L47" s="103"/>
      <c r="M47" s="103"/>
      <c r="N47" s="103"/>
      <c r="O47" s="103"/>
      <c r="P47" s="103"/>
      <c r="Q47" s="104"/>
      <c r="R47" s="104"/>
      <c r="S47" s="104"/>
      <c r="T47" s="102"/>
      <c r="U47" s="101"/>
      <c r="V47" s="101"/>
      <c r="W47" s="89">
        <v>2</v>
      </c>
    </row>
    <row r="48" spans="1:23" s="90" customFormat="1" ht="31.5" hidden="1" x14ac:dyDescent="0.25">
      <c r="A48" s="101"/>
      <c r="B48" s="79">
        <v>208100</v>
      </c>
      <c r="C48" s="85" t="s">
        <v>58</v>
      </c>
      <c r="D48" s="80">
        <f t="shared" si="1"/>
        <v>84350</v>
      </c>
      <c r="E48" s="80"/>
      <c r="F48" s="91">
        <v>84350</v>
      </c>
      <c r="G48" s="80"/>
      <c r="H48" s="101"/>
      <c r="I48" s="102"/>
      <c r="J48" s="102"/>
      <c r="K48" s="102"/>
      <c r="L48" s="103"/>
      <c r="M48" s="103"/>
      <c r="N48" s="103"/>
      <c r="O48" s="103"/>
      <c r="P48" s="103"/>
      <c r="Q48" s="104"/>
      <c r="R48" s="104"/>
      <c r="S48" s="104"/>
      <c r="T48" s="102"/>
      <c r="U48" s="101"/>
      <c r="V48" s="101"/>
      <c r="W48" s="89">
        <v>2</v>
      </c>
    </row>
    <row r="49" spans="1:23" s="90" customFormat="1" ht="20.25" hidden="1" x14ac:dyDescent="0.25">
      <c r="A49" s="101"/>
      <c r="B49" s="79">
        <v>208100</v>
      </c>
      <c r="C49" s="85" t="s">
        <v>59</v>
      </c>
      <c r="D49" s="80">
        <f t="shared" si="1"/>
        <v>16522863</v>
      </c>
      <c r="E49" s="80"/>
      <c r="F49" s="91">
        <f>16522263+600</f>
        <v>16522863</v>
      </c>
      <c r="G49" s="80"/>
      <c r="H49" s="101"/>
      <c r="I49" s="102"/>
      <c r="J49" s="102"/>
      <c r="K49" s="102"/>
      <c r="L49" s="103"/>
      <c r="M49" s="103"/>
      <c r="N49" s="103"/>
      <c r="O49" s="103"/>
      <c r="P49" s="103"/>
      <c r="Q49" s="104"/>
      <c r="R49" s="104"/>
      <c r="S49" s="104"/>
      <c r="T49" s="102"/>
      <c r="U49" s="101"/>
      <c r="V49" s="101"/>
      <c r="W49" s="89">
        <v>2</v>
      </c>
    </row>
    <row r="50" spans="1:23" s="90" customFormat="1" ht="20.25" hidden="1" x14ac:dyDescent="0.25">
      <c r="A50" s="101"/>
      <c r="B50" s="79">
        <v>208100</v>
      </c>
      <c r="C50" s="85" t="s">
        <v>60</v>
      </c>
      <c r="D50" s="80">
        <f t="shared" si="1"/>
        <v>3061223</v>
      </c>
      <c r="E50" s="80"/>
      <c r="F50" s="91">
        <f>220537+2840686</f>
        <v>3061223</v>
      </c>
      <c r="G50" s="80"/>
      <c r="H50" s="101"/>
      <c r="I50" s="102"/>
      <c r="J50" s="102"/>
      <c r="K50" s="102"/>
      <c r="L50" s="103"/>
      <c r="M50" s="103"/>
      <c r="N50" s="103"/>
      <c r="O50" s="103"/>
      <c r="P50" s="103"/>
      <c r="Q50" s="104"/>
      <c r="R50" s="104"/>
      <c r="S50" s="104"/>
      <c r="T50" s="102"/>
      <c r="U50" s="101"/>
      <c r="V50" s="101"/>
      <c r="W50" s="89">
        <v>2</v>
      </c>
    </row>
    <row r="51" spans="1:23" s="90" customFormat="1" ht="31.5" hidden="1" x14ac:dyDescent="0.25">
      <c r="A51" s="101"/>
      <c r="B51" s="79">
        <v>208100</v>
      </c>
      <c r="C51" s="85" t="s">
        <v>61</v>
      </c>
      <c r="D51" s="80">
        <f t="shared" si="1"/>
        <v>144464771</v>
      </c>
      <c r="E51" s="80"/>
      <c r="F51" s="91">
        <v>144464771</v>
      </c>
      <c r="G51" s="80"/>
      <c r="H51" s="101"/>
      <c r="I51" s="102"/>
      <c r="J51" s="102"/>
      <c r="K51" s="102"/>
      <c r="L51" s="103"/>
      <c r="M51" s="103"/>
      <c r="N51" s="103"/>
      <c r="O51" s="103"/>
      <c r="P51" s="103"/>
      <c r="Q51" s="104"/>
      <c r="R51" s="104"/>
      <c r="S51" s="104"/>
      <c r="T51" s="102"/>
      <c r="U51" s="101"/>
      <c r="V51" s="101"/>
      <c r="W51" s="89">
        <v>2</v>
      </c>
    </row>
    <row r="52" spans="1:23" s="90" customFormat="1" ht="31.5" hidden="1" x14ac:dyDescent="0.25">
      <c r="A52" s="101"/>
      <c r="B52" s="79">
        <v>208100</v>
      </c>
      <c r="C52" s="85" t="s">
        <v>62</v>
      </c>
      <c r="D52" s="80">
        <f t="shared" si="1"/>
        <v>1724973</v>
      </c>
      <c r="E52" s="80"/>
      <c r="F52" s="91">
        <f>1579000+145973</f>
        <v>1724973</v>
      </c>
      <c r="G52" s="80"/>
      <c r="H52" s="101"/>
      <c r="I52" s="102"/>
      <c r="J52" s="102"/>
      <c r="K52" s="102"/>
      <c r="L52" s="103"/>
      <c r="M52" s="103"/>
      <c r="N52" s="103"/>
      <c r="O52" s="103"/>
      <c r="P52" s="103"/>
      <c r="Q52" s="104"/>
      <c r="R52" s="104"/>
      <c r="S52" s="104"/>
      <c r="T52" s="102"/>
      <c r="U52" s="101"/>
      <c r="V52" s="101"/>
      <c r="W52" s="89">
        <v>2</v>
      </c>
    </row>
    <row r="53" spans="1:23" s="110" customFormat="1" ht="16.5" hidden="1" customHeight="1" x14ac:dyDescent="0.25">
      <c r="B53" s="111">
        <v>208100</v>
      </c>
      <c r="C53" s="112"/>
      <c r="D53" s="37"/>
      <c r="E53" s="70"/>
      <c r="F53" s="70"/>
      <c r="G53" s="70"/>
      <c r="I53" s="113"/>
      <c r="J53" s="113"/>
      <c r="K53" s="113"/>
      <c r="L53" s="114"/>
      <c r="M53" s="114"/>
      <c r="N53" s="114"/>
      <c r="O53" s="114"/>
      <c r="P53" s="114"/>
      <c r="Q53" s="115"/>
      <c r="R53" s="115"/>
      <c r="S53" s="115"/>
      <c r="T53" s="113"/>
      <c r="U53" s="116"/>
      <c r="W53" s="31">
        <v>2</v>
      </c>
    </row>
    <row r="54" spans="1:23" s="15" customFormat="1" ht="19.5" customHeight="1" x14ac:dyDescent="0.25">
      <c r="B54" s="35">
        <v>208200</v>
      </c>
      <c r="C54" s="50" t="s">
        <v>63</v>
      </c>
      <c r="D54" s="37">
        <f>SUM(D55:D80)</f>
        <v>414116</v>
      </c>
      <c r="E54" s="70">
        <f>SUM(E55:E80)</f>
        <v>0</v>
      </c>
      <c r="F54" s="70">
        <f>SUM(F55:F80)</f>
        <v>414116</v>
      </c>
      <c r="G54" s="70">
        <f>SUM(G55:G80)</f>
        <v>0</v>
      </c>
      <c r="U54" s="117"/>
      <c r="W54" s="31">
        <v>1</v>
      </c>
    </row>
    <row r="55" spans="1:23" s="15" customFormat="1" ht="23.25" hidden="1" customHeight="1" x14ac:dyDescent="0.25">
      <c r="B55" s="79">
        <v>208200</v>
      </c>
      <c r="C55" s="50" t="s">
        <v>42</v>
      </c>
      <c r="D55" s="95">
        <f>E55+F55</f>
        <v>0</v>
      </c>
      <c r="E55" s="70">
        <f>E31-2253301390</f>
        <v>0</v>
      </c>
      <c r="F55" s="70"/>
      <c r="G55" s="70"/>
      <c r="U55" s="117"/>
      <c r="W55" s="31">
        <v>2</v>
      </c>
    </row>
    <row r="56" spans="1:23" s="15" customFormat="1" ht="17.25" hidden="1" customHeight="1" thickBot="1" x14ac:dyDescent="0.25">
      <c r="B56" s="79">
        <v>208200</v>
      </c>
      <c r="C56" s="50" t="s">
        <v>43</v>
      </c>
      <c r="D56" s="95">
        <f>E56+F56</f>
        <v>0</v>
      </c>
      <c r="E56" s="70">
        <f>E32-914537</f>
        <v>0</v>
      </c>
      <c r="F56" s="70"/>
      <c r="G56" s="70"/>
      <c r="U56" s="117"/>
      <c r="W56" s="31">
        <v>2</v>
      </c>
    </row>
    <row r="57" spans="1:23" s="90" customFormat="1" ht="19.5" hidden="1" customHeight="1" thickBot="1" x14ac:dyDescent="0.25">
      <c r="A57" s="84"/>
      <c r="B57" s="79">
        <v>208200</v>
      </c>
      <c r="C57" s="85" t="s">
        <v>64</v>
      </c>
      <c r="D57" s="80">
        <f>E57+F57</f>
        <v>0</v>
      </c>
      <c r="E57" s="91">
        <f>E33-12044727839</f>
        <v>0</v>
      </c>
      <c r="F57" s="118"/>
      <c r="G57" s="80"/>
      <c r="H57" s="84"/>
      <c r="I57" s="86"/>
      <c r="J57" s="86"/>
      <c r="K57" s="86"/>
      <c r="L57" s="87"/>
      <c r="M57" s="87"/>
      <c r="N57" s="87"/>
      <c r="O57" s="87"/>
      <c r="P57" s="87"/>
      <c r="Q57" s="88"/>
      <c r="R57" s="88"/>
      <c r="S57" s="88"/>
      <c r="T57" s="86"/>
      <c r="U57" s="84"/>
      <c r="V57" s="84"/>
      <c r="W57" s="89">
        <v>2</v>
      </c>
    </row>
    <row r="58" spans="1:23" s="90" customFormat="1" ht="20.25" hidden="1" x14ac:dyDescent="0.25">
      <c r="A58" s="84">
        <v>208200</v>
      </c>
      <c r="B58" s="79">
        <v>208200</v>
      </c>
      <c r="C58" s="85" t="s">
        <v>65</v>
      </c>
      <c r="D58" s="80">
        <f>E58+F58</f>
        <v>0</v>
      </c>
      <c r="E58" s="118">
        <f>E34-5301981</f>
        <v>0</v>
      </c>
      <c r="F58" s="118"/>
      <c r="G58" s="80"/>
      <c r="H58" s="84"/>
      <c r="I58" s="86"/>
      <c r="J58" s="86"/>
      <c r="K58" s="86"/>
      <c r="L58" s="87"/>
      <c r="M58" s="87"/>
      <c r="N58" s="87"/>
      <c r="O58" s="87"/>
      <c r="P58" s="87"/>
      <c r="Q58" s="88"/>
      <c r="R58" s="88"/>
      <c r="S58" s="88"/>
      <c r="T58" s="86"/>
      <c r="U58" s="84"/>
      <c r="V58" s="84"/>
      <c r="W58" s="89">
        <v>2</v>
      </c>
    </row>
    <row r="59" spans="1:23" s="90" customFormat="1" ht="20.25" hidden="1" x14ac:dyDescent="0.25">
      <c r="A59" s="84"/>
      <c r="B59" s="79">
        <v>208200</v>
      </c>
      <c r="C59" s="85" t="s">
        <v>65</v>
      </c>
      <c r="D59" s="80">
        <f>E59+F59</f>
        <v>0</v>
      </c>
      <c r="E59" s="91">
        <f>E35-222228</f>
        <v>0</v>
      </c>
      <c r="F59" s="118"/>
      <c r="G59" s="80"/>
      <c r="H59" s="84"/>
      <c r="I59" s="86"/>
      <c r="J59" s="86"/>
      <c r="K59" s="86"/>
      <c r="L59" s="87"/>
      <c r="M59" s="87"/>
      <c r="N59" s="87"/>
      <c r="O59" s="87"/>
      <c r="P59" s="87"/>
      <c r="Q59" s="88"/>
      <c r="R59" s="88"/>
      <c r="S59" s="88"/>
      <c r="T59" s="86"/>
      <c r="U59" s="84"/>
      <c r="V59" s="84"/>
      <c r="W59" s="89">
        <v>2</v>
      </c>
    </row>
    <row r="60" spans="1:23" s="128" customFormat="1" ht="8.25" hidden="1" customHeight="1" thickBot="1" x14ac:dyDescent="0.25">
      <c r="A60" s="119"/>
      <c r="B60" s="120">
        <v>208200</v>
      </c>
      <c r="C60" s="121"/>
      <c r="D60" s="122"/>
      <c r="E60" s="123"/>
      <c r="F60" s="123"/>
      <c r="G60" s="122"/>
      <c r="H60" s="119"/>
      <c r="I60" s="124"/>
      <c r="J60" s="124"/>
      <c r="K60" s="124"/>
      <c r="L60" s="125"/>
      <c r="M60" s="125"/>
      <c r="N60" s="125"/>
      <c r="O60" s="125"/>
      <c r="P60" s="125"/>
      <c r="Q60" s="126"/>
      <c r="R60" s="126"/>
      <c r="S60" s="126"/>
      <c r="T60" s="124"/>
      <c r="U60" s="119"/>
      <c r="V60" s="119"/>
      <c r="W60" s="127">
        <v>2</v>
      </c>
    </row>
    <row r="61" spans="1:23" s="109" customFormat="1" ht="20.25" hidden="1" x14ac:dyDescent="0.25">
      <c r="A61" s="129">
        <v>208200</v>
      </c>
      <c r="B61" s="93">
        <v>208200</v>
      </c>
      <c r="C61" s="94" t="s">
        <v>66</v>
      </c>
      <c r="D61" s="95">
        <f>E61+F61</f>
        <v>0</v>
      </c>
      <c r="E61" s="96">
        <f>E36</f>
        <v>0</v>
      </c>
      <c r="F61" s="130"/>
      <c r="G61" s="95"/>
      <c r="H61" s="129"/>
      <c r="I61" s="131"/>
      <c r="J61" s="131"/>
      <c r="K61" s="131"/>
      <c r="L61" s="132"/>
      <c r="M61" s="132"/>
      <c r="N61" s="132"/>
      <c r="O61" s="132"/>
      <c r="P61" s="132"/>
      <c r="Q61" s="133"/>
      <c r="R61" s="133"/>
      <c r="S61" s="133"/>
      <c r="T61" s="131"/>
      <c r="U61" s="129"/>
      <c r="V61" s="129"/>
      <c r="W61" s="89">
        <v>2</v>
      </c>
    </row>
    <row r="62" spans="1:23" s="109" customFormat="1" ht="31.5" hidden="1" x14ac:dyDescent="0.25">
      <c r="A62" s="129">
        <v>208200</v>
      </c>
      <c r="B62" s="93">
        <v>208200</v>
      </c>
      <c r="C62" s="94" t="s">
        <v>67</v>
      </c>
      <c r="D62" s="95">
        <f>E62+F62</f>
        <v>0</v>
      </c>
      <c r="E62" s="96">
        <f>E37</f>
        <v>0</v>
      </c>
      <c r="F62" s="130"/>
      <c r="G62" s="95"/>
      <c r="H62" s="129"/>
      <c r="I62" s="131"/>
      <c r="J62" s="131"/>
      <c r="K62" s="131"/>
      <c r="L62" s="132"/>
      <c r="M62" s="132"/>
      <c r="N62" s="132"/>
      <c r="O62" s="132"/>
      <c r="P62" s="132"/>
      <c r="Q62" s="133"/>
      <c r="R62" s="133"/>
      <c r="S62" s="133"/>
      <c r="T62" s="131"/>
      <c r="U62" s="129"/>
      <c r="V62" s="129"/>
      <c r="W62" s="89">
        <v>2</v>
      </c>
    </row>
    <row r="63" spans="1:23" s="134" customFormat="1" ht="2.25" hidden="1" customHeight="1" thickBot="1" x14ac:dyDescent="0.25">
      <c r="B63" s="135">
        <v>208200</v>
      </c>
      <c r="C63" s="136"/>
      <c r="D63" s="137"/>
      <c r="E63" s="138"/>
      <c r="F63" s="138"/>
      <c r="G63" s="139"/>
      <c r="I63" s="140"/>
      <c r="J63" s="140"/>
      <c r="K63" s="140"/>
      <c r="L63" s="141"/>
      <c r="M63" s="141"/>
      <c r="N63" s="141"/>
      <c r="O63" s="141"/>
      <c r="P63" s="141"/>
      <c r="Q63" s="142"/>
      <c r="R63" s="142"/>
      <c r="S63" s="142"/>
      <c r="T63" s="140"/>
      <c r="W63" s="143">
        <v>2</v>
      </c>
    </row>
    <row r="64" spans="1:23" s="90" customFormat="1" ht="20.25" hidden="1" x14ac:dyDescent="0.25">
      <c r="A64" s="101">
        <v>208200</v>
      </c>
      <c r="B64" s="79">
        <v>208200</v>
      </c>
      <c r="C64" s="85" t="s">
        <v>68</v>
      </c>
      <c r="D64" s="80">
        <f>E64+F64</f>
        <v>0</v>
      </c>
      <c r="E64" s="118"/>
      <c r="F64" s="118"/>
      <c r="G64" s="80">
        <f>F64</f>
        <v>0</v>
      </c>
      <c r="H64" s="101"/>
      <c r="I64" s="102"/>
      <c r="J64" s="102"/>
      <c r="K64" s="102"/>
      <c r="L64" s="103"/>
      <c r="M64" s="103"/>
      <c r="N64" s="103"/>
      <c r="O64" s="103"/>
      <c r="P64" s="103"/>
      <c r="Q64" s="104"/>
      <c r="R64" s="104"/>
      <c r="S64" s="104"/>
      <c r="T64" s="102"/>
      <c r="U64" s="101"/>
      <c r="V64" s="101"/>
      <c r="W64" s="89">
        <v>2</v>
      </c>
    </row>
    <row r="65" spans="1:23" s="90" customFormat="1" ht="20.25" hidden="1" x14ac:dyDescent="0.25">
      <c r="A65" s="101">
        <v>208200</v>
      </c>
      <c r="B65" s="79">
        <v>208200</v>
      </c>
      <c r="C65" s="85" t="s">
        <v>69</v>
      </c>
      <c r="D65" s="80">
        <f>E65+F65</f>
        <v>0</v>
      </c>
      <c r="E65" s="118"/>
      <c r="F65" s="118"/>
      <c r="G65" s="80">
        <f>F65</f>
        <v>0</v>
      </c>
      <c r="H65" s="101"/>
      <c r="I65" s="102"/>
      <c r="J65" s="102"/>
      <c r="K65" s="102"/>
      <c r="L65" s="103"/>
      <c r="M65" s="103"/>
      <c r="N65" s="103"/>
      <c r="O65" s="103"/>
      <c r="P65" s="103"/>
      <c r="Q65" s="104"/>
      <c r="R65" s="104"/>
      <c r="S65" s="104"/>
      <c r="T65" s="102"/>
      <c r="U65" s="101"/>
      <c r="V65" s="101"/>
      <c r="W65" s="89">
        <v>2</v>
      </c>
    </row>
    <row r="66" spans="1:23" s="128" customFormat="1" ht="3.75" hidden="1" customHeight="1" thickBot="1" x14ac:dyDescent="0.25">
      <c r="A66" s="144"/>
      <c r="B66" s="120">
        <v>208200</v>
      </c>
      <c r="C66" s="121"/>
      <c r="D66" s="122"/>
      <c r="E66" s="123"/>
      <c r="F66" s="123"/>
      <c r="G66" s="122"/>
      <c r="H66" s="144"/>
      <c r="I66" s="145"/>
      <c r="J66" s="145"/>
      <c r="K66" s="145"/>
      <c r="L66" s="146"/>
      <c r="M66" s="146"/>
      <c r="N66" s="146"/>
      <c r="O66" s="146"/>
      <c r="P66" s="146"/>
      <c r="Q66" s="147"/>
      <c r="R66" s="147"/>
      <c r="S66" s="147"/>
      <c r="T66" s="145"/>
      <c r="U66" s="144"/>
      <c r="V66" s="144"/>
      <c r="W66" s="127"/>
    </row>
    <row r="67" spans="1:23" s="109" customFormat="1" ht="20.25" hidden="1" x14ac:dyDescent="0.25">
      <c r="A67" s="105">
        <v>208200</v>
      </c>
      <c r="B67" s="93">
        <v>208200</v>
      </c>
      <c r="C67" s="94" t="s">
        <v>70</v>
      </c>
      <c r="D67" s="95">
        <f>E67+F67</f>
        <v>0</v>
      </c>
      <c r="E67" s="130"/>
      <c r="F67" s="96">
        <f>F40</f>
        <v>0</v>
      </c>
      <c r="G67" s="95"/>
      <c r="H67" s="105"/>
      <c r="I67" s="106"/>
      <c r="J67" s="106"/>
      <c r="K67" s="106"/>
      <c r="L67" s="107"/>
      <c r="M67" s="107"/>
      <c r="N67" s="107"/>
      <c r="O67" s="107"/>
      <c r="P67" s="107"/>
      <c r="Q67" s="108"/>
      <c r="R67" s="108"/>
      <c r="S67" s="108"/>
      <c r="T67" s="106"/>
      <c r="U67" s="105"/>
      <c r="V67" s="105"/>
      <c r="W67" s="89">
        <v>2</v>
      </c>
    </row>
    <row r="68" spans="1:23" s="109" customFormat="1" ht="20.25" hidden="1" x14ac:dyDescent="0.25">
      <c r="A68" s="105">
        <v>208200</v>
      </c>
      <c r="B68" s="93">
        <v>208200</v>
      </c>
      <c r="C68" s="94" t="s">
        <v>71</v>
      </c>
      <c r="D68" s="95">
        <f>E68+F68</f>
        <v>0</v>
      </c>
      <c r="E68" s="130"/>
      <c r="F68" s="96">
        <f>F41-27970964</f>
        <v>0</v>
      </c>
      <c r="G68" s="95"/>
      <c r="H68" s="105"/>
      <c r="I68" s="106"/>
      <c r="J68" s="106"/>
      <c r="K68" s="106"/>
      <c r="L68" s="107"/>
      <c r="M68" s="107"/>
      <c r="N68" s="107"/>
      <c r="O68" s="107"/>
      <c r="P68" s="107"/>
      <c r="Q68" s="108"/>
      <c r="R68" s="108"/>
      <c r="S68" s="108"/>
      <c r="T68" s="106"/>
      <c r="U68" s="105"/>
      <c r="V68" s="105"/>
      <c r="W68" s="89">
        <v>2</v>
      </c>
    </row>
    <row r="69" spans="1:23" s="109" customFormat="1" ht="20.25" hidden="1" x14ac:dyDescent="0.25">
      <c r="A69" s="105">
        <v>208200</v>
      </c>
      <c r="B69" s="93">
        <v>208200</v>
      </c>
      <c r="C69" s="94" t="s">
        <v>72</v>
      </c>
      <c r="D69" s="95">
        <f>E69+F69</f>
        <v>0</v>
      </c>
      <c r="E69" s="130"/>
      <c r="F69" s="130"/>
      <c r="G69" s="95"/>
      <c r="H69" s="105"/>
      <c r="I69" s="106"/>
      <c r="J69" s="106"/>
      <c r="K69" s="106"/>
      <c r="L69" s="107"/>
      <c r="M69" s="107"/>
      <c r="N69" s="107"/>
      <c r="O69" s="107"/>
      <c r="P69" s="107"/>
      <c r="Q69" s="108"/>
      <c r="R69" s="108"/>
      <c r="S69" s="108"/>
      <c r="T69" s="106"/>
      <c r="U69" s="105"/>
      <c r="V69" s="105"/>
      <c r="W69" s="89">
        <v>2</v>
      </c>
    </row>
    <row r="70" spans="1:23" s="109" customFormat="1" ht="20.25" hidden="1" x14ac:dyDescent="0.25">
      <c r="A70" s="105"/>
      <c r="B70" s="93">
        <v>208200</v>
      </c>
      <c r="C70" s="94" t="s">
        <v>73</v>
      </c>
      <c r="D70" s="95">
        <f>E70+F70</f>
        <v>0</v>
      </c>
      <c r="E70" s="130"/>
      <c r="F70" s="96">
        <f>F43-84520713</f>
        <v>0</v>
      </c>
      <c r="G70" s="95"/>
      <c r="H70" s="105"/>
      <c r="I70" s="106"/>
      <c r="J70" s="106"/>
      <c r="K70" s="106"/>
      <c r="L70" s="107"/>
      <c r="M70" s="107"/>
      <c r="N70" s="107"/>
      <c r="O70" s="107"/>
      <c r="P70" s="107"/>
      <c r="Q70" s="108"/>
      <c r="R70" s="108"/>
      <c r="S70" s="108"/>
      <c r="T70" s="106"/>
      <c r="U70" s="105"/>
      <c r="V70" s="105"/>
      <c r="W70" s="89">
        <v>2</v>
      </c>
    </row>
    <row r="71" spans="1:23" s="155" customFormat="1" ht="15" hidden="1" customHeight="1" thickBot="1" x14ac:dyDescent="0.25">
      <c r="A71" s="148"/>
      <c r="B71" s="149">
        <v>208200</v>
      </c>
      <c r="C71" s="150"/>
      <c r="D71" s="151"/>
      <c r="E71" s="138"/>
      <c r="F71" s="138"/>
      <c r="G71" s="151"/>
      <c r="H71" s="148"/>
      <c r="I71" s="152"/>
      <c r="J71" s="152"/>
      <c r="K71" s="152"/>
      <c r="L71" s="153"/>
      <c r="M71" s="153"/>
      <c r="N71" s="153"/>
      <c r="O71" s="153"/>
      <c r="P71" s="153"/>
      <c r="Q71" s="154"/>
      <c r="R71" s="154"/>
      <c r="S71" s="154"/>
      <c r="T71" s="152"/>
      <c r="U71" s="148"/>
      <c r="V71" s="148"/>
      <c r="W71" s="127">
        <v>2</v>
      </c>
    </row>
    <row r="72" spans="1:23" s="90" customFormat="1" ht="20.25" hidden="1" x14ac:dyDescent="0.25">
      <c r="A72" s="101">
        <v>208200</v>
      </c>
      <c r="B72" s="79">
        <v>208200</v>
      </c>
      <c r="C72" s="85" t="s">
        <v>74</v>
      </c>
      <c r="D72" s="80">
        <f t="shared" ref="D72:D83" si="2">E72+F72</f>
        <v>414116</v>
      </c>
      <c r="E72" s="118"/>
      <c r="F72" s="91">
        <f>F44</f>
        <v>414116</v>
      </c>
      <c r="G72" s="80"/>
      <c r="H72" s="101"/>
      <c r="I72" s="102"/>
      <c r="J72" s="102"/>
      <c r="K72" s="102"/>
      <c r="L72" s="103"/>
      <c r="M72" s="103"/>
      <c r="N72" s="103"/>
      <c r="O72" s="103"/>
      <c r="P72" s="103"/>
      <c r="Q72" s="104"/>
      <c r="R72" s="104"/>
      <c r="S72" s="104"/>
      <c r="T72" s="102"/>
      <c r="U72" s="101"/>
      <c r="V72" s="101"/>
      <c r="W72" s="89">
        <v>2</v>
      </c>
    </row>
    <row r="73" spans="1:23" s="90" customFormat="1" ht="31.5" hidden="1" x14ac:dyDescent="0.25">
      <c r="A73" s="101">
        <v>208200</v>
      </c>
      <c r="B73" s="79">
        <v>208200</v>
      </c>
      <c r="C73" s="85" t="s">
        <v>75</v>
      </c>
      <c r="D73" s="80">
        <f t="shared" si="2"/>
        <v>0</v>
      </c>
      <c r="E73" s="118"/>
      <c r="F73" s="91">
        <f>F45-7910268</f>
        <v>0</v>
      </c>
      <c r="G73" s="80"/>
      <c r="H73" s="101"/>
      <c r="I73" s="102"/>
      <c r="J73" s="102"/>
      <c r="K73" s="102"/>
      <c r="L73" s="103"/>
      <c r="M73" s="103"/>
      <c r="N73" s="103"/>
      <c r="O73" s="103"/>
      <c r="P73" s="103"/>
      <c r="Q73" s="104"/>
      <c r="R73" s="104"/>
      <c r="S73" s="104"/>
      <c r="T73" s="102"/>
      <c r="U73" s="101"/>
      <c r="V73" s="101"/>
      <c r="W73" s="89">
        <v>2</v>
      </c>
    </row>
    <row r="74" spans="1:23" s="90" customFormat="1" ht="31.5" hidden="1" x14ac:dyDescent="0.25">
      <c r="A74" s="101">
        <v>208200</v>
      </c>
      <c r="B74" s="79">
        <v>208200</v>
      </c>
      <c r="C74" s="85" t="s">
        <v>76</v>
      </c>
      <c r="D74" s="80">
        <f t="shared" si="2"/>
        <v>0</v>
      </c>
      <c r="E74" s="118"/>
      <c r="F74" s="91">
        <f>F46-2248272</f>
        <v>0</v>
      </c>
      <c r="G74" s="80"/>
      <c r="H74" s="101"/>
      <c r="I74" s="102"/>
      <c r="J74" s="102"/>
      <c r="K74" s="102"/>
      <c r="L74" s="103"/>
      <c r="M74" s="103"/>
      <c r="N74" s="103"/>
      <c r="O74" s="103"/>
      <c r="P74" s="103"/>
      <c r="Q74" s="104"/>
      <c r="R74" s="104"/>
      <c r="S74" s="104"/>
      <c r="T74" s="102"/>
      <c r="U74" s="101"/>
      <c r="V74" s="101"/>
      <c r="W74" s="89">
        <v>2</v>
      </c>
    </row>
    <row r="75" spans="1:23" s="90" customFormat="1" ht="31.5" hidden="1" x14ac:dyDescent="0.25">
      <c r="A75" s="101">
        <v>208200</v>
      </c>
      <c r="B75" s="79">
        <v>208200</v>
      </c>
      <c r="C75" s="85" t="s">
        <v>77</v>
      </c>
      <c r="D75" s="80">
        <f t="shared" si="2"/>
        <v>0</v>
      </c>
      <c r="E75" s="118"/>
      <c r="F75" s="91">
        <f>F47-13174701</f>
        <v>0</v>
      </c>
      <c r="G75" s="80"/>
      <c r="H75" s="101"/>
      <c r="I75" s="102"/>
      <c r="J75" s="102"/>
      <c r="K75" s="102"/>
      <c r="L75" s="103"/>
      <c r="M75" s="103"/>
      <c r="N75" s="103"/>
      <c r="O75" s="103"/>
      <c r="P75" s="103"/>
      <c r="Q75" s="104"/>
      <c r="R75" s="104"/>
      <c r="S75" s="104"/>
      <c r="T75" s="102"/>
      <c r="U75" s="101"/>
      <c r="V75" s="101"/>
      <c r="W75" s="89">
        <v>2</v>
      </c>
    </row>
    <row r="76" spans="1:23" s="90" customFormat="1" ht="31.5" hidden="1" x14ac:dyDescent="0.25">
      <c r="A76" s="101">
        <v>208200</v>
      </c>
      <c r="B76" s="79">
        <v>208200</v>
      </c>
      <c r="C76" s="85" t="s">
        <v>78</v>
      </c>
      <c r="D76" s="80">
        <f t="shared" si="2"/>
        <v>0</v>
      </c>
      <c r="E76" s="118"/>
      <c r="F76" s="91">
        <f>F48-84350</f>
        <v>0</v>
      </c>
      <c r="G76" s="80"/>
      <c r="H76" s="101"/>
      <c r="I76" s="102"/>
      <c r="J76" s="102"/>
      <c r="K76" s="102"/>
      <c r="L76" s="103"/>
      <c r="M76" s="103"/>
      <c r="N76" s="103"/>
      <c r="O76" s="103"/>
      <c r="P76" s="103"/>
      <c r="Q76" s="104"/>
      <c r="R76" s="104"/>
      <c r="S76" s="104"/>
      <c r="T76" s="102"/>
      <c r="U76" s="101"/>
      <c r="V76" s="101"/>
      <c r="W76" s="89">
        <v>2</v>
      </c>
    </row>
    <row r="77" spans="1:23" s="90" customFormat="1" ht="20.25" hidden="1" x14ac:dyDescent="0.25">
      <c r="A77" s="101">
        <v>208200</v>
      </c>
      <c r="B77" s="79">
        <v>208200</v>
      </c>
      <c r="C77" s="85" t="s">
        <v>79</v>
      </c>
      <c r="D77" s="80">
        <f t="shared" si="2"/>
        <v>0</v>
      </c>
      <c r="E77" s="118"/>
      <c r="F77" s="91">
        <f>F49-16522863</f>
        <v>0</v>
      </c>
      <c r="G77" s="80"/>
      <c r="H77" s="101"/>
      <c r="I77" s="102"/>
      <c r="J77" s="102"/>
      <c r="K77" s="102"/>
      <c r="L77" s="103"/>
      <c r="M77" s="103"/>
      <c r="N77" s="103"/>
      <c r="O77" s="103"/>
      <c r="P77" s="103"/>
      <c r="Q77" s="104"/>
      <c r="R77" s="104"/>
      <c r="S77" s="104"/>
      <c r="T77" s="102"/>
      <c r="U77" s="101"/>
      <c r="V77" s="101"/>
      <c r="W77" s="89">
        <v>2</v>
      </c>
    </row>
    <row r="78" spans="1:23" s="90" customFormat="1" ht="20.25" hidden="1" x14ac:dyDescent="0.25">
      <c r="A78" s="101"/>
      <c r="B78" s="79">
        <v>208200</v>
      </c>
      <c r="C78" s="85" t="s">
        <v>80</v>
      </c>
      <c r="D78" s="80">
        <f t="shared" si="2"/>
        <v>0</v>
      </c>
      <c r="E78" s="118"/>
      <c r="F78" s="91">
        <f>F50-3061223</f>
        <v>0</v>
      </c>
      <c r="G78" s="80"/>
      <c r="H78" s="101"/>
      <c r="I78" s="102"/>
      <c r="J78" s="102"/>
      <c r="K78" s="102"/>
      <c r="L78" s="103"/>
      <c r="M78" s="103"/>
      <c r="N78" s="103"/>
      <c r="O78" s="103"/>
      <c r="P78" s="103"/>
      <c r="Q78" s="104"/>
      <c r="R78" s="104"/>
      <c r="S78" s="104"/>
      <c r="T78" s="102"/>
      <c r="U78" s="101"/>
      <c r="V78" s="101"/>
      <c r="W78" s="89">
        <v>2</v>
      </c>
    </row>
    <row r="79" spans="1:23" s="90" customFormat="1" ht="31.5" hidden="1" x14ac:dyDescent="0.25">
      <c r="A79" s="101">
        <v>208200</v>
      </c>
      <c r="B79" s="79">
        <v>208200</v>
      </c>
      <c r="C79" s="85" t="s">
        <v>81</v>
      </c>
      <c r="D79" s="80">
        <f t="shared" si="2"/>
        <v>0</v>
      </c>
      <c r="E79" s="118"/>
      <c r="F79" s="91">
        <f>F51-144464771</f>
        <v>0</v>
      </c>
      <c r="G79" s="80"/>
      <c r="H79" s="101"/>
      <c r="I79" s="102"/>
      <c r="J79" s="102"/>
      <c r="K79" s="102"/>
      <c r="L79" s="103"/>
      <c r="M79" s="103"/>
      <c r="N79" s="103"/>
      <c r="O79" s="103"/>
      <c r="P79" s="103"/>
      <c r="Q79" s="104"/>
      <c r="R79" s="104"/>
      <c r="S79" s="104"/>
      <c r="T79" s="102"/>
      <c r="U79" s="101"/>
      <c r="V79" s="101"/>
      <c r="W79" s="89">
        <v>2</v>
      </c>
    </row>
    <row r="80" spans="1:23" s="90" customFormat="1" ht="31.5" hidden="1" x14ac:dyDescent="0.25">
      <c r="A80" s="101">
        <v>208200</v>
      </c>
      <c r="B80" s="79">
        <v>208200</v>
      </c>
      <c r="C80" s="85" t="s">
        <v>82</v>
      </c>
      <c r="D80" s="80">
        <f t="shared" si="2"/>
        <v>0</v>
      </c>
      <c r="E80" s="118"/>
      <c r="F80" s="91">
        <f>F52-1724973</f>
        <v>0</v>
      </c>
      <c r="G80" s="80"/>
      <c r="H80" s="101"/>
      <c r="I80" s="102"/>
      <c r="J80" s="102"/>
      <c r="K80" s="102"/>
      <c r="L80" s="103"/>
      <c r="M80" s="103"/>
      <c r="N80" s="103"/>
      <c r="O80" s="103"/>
      <c r="P80" s="103"/>
      <c r="Q80" s="104"/>
      <c r="R80" s="104"/>
      <c r="S80" s="104"/>
      <c r="T80" s="102"/>
      <c r="U80" s="101"/>
      <c r="V80" s="101"/>
      <c r="W80" s="89">
        <v>2</v>
      </c>
    </row>
    <row r="81" spans="1:23" ht="15.75" hidden="1" customHeight="1" thickBot="1" x14ac:dyDescent="0.25">
      <c r="B81" s="35">
        <v>208300</v>
      </c>
      <c r="C81" s="156" t="s">
        <v>83</v>
      </c>
      <c r="D81" s="39">
        <f t="shared" si="2"/>
        <v>0</v>
      </c>
      <c r="E81" s="39"/>
      <c r="F81" s="39"/>
      <c r="G81" s="39"/>
      <c r="U81" s="157"/>
      <c r="W81" s="31">
        <v>0</v>
      </c>
    </row>
    <row r="82" spans="1:23" s="162" customFormat="1" ht="31.5" customHeight="1" thickBot="1" x14ac:dyDescent="0.3">
      <c r="A82" s="158"/>
      <c r="B82" s="35">
        <v>208400</v>
      </c>
      <c r="C82" s="50" t="s">
        <v>84</v>
      </c>
      <c r="D82" s="37">
        <f t="shared" si="2"/>
        <v>0</v>
      </c>
      <c r="E82" s="70">
        <f>SUM(E83:E96)</f>
        <v>-29143575902</v>
      </c>
      <c r="F82" s="70">
        <f>SUM(F83:F96)</f>
        <v>29143575902</v>
      </c>
      <c r="G82" s="70">
        <f>SUM(G83:G96)</f>
        <v>29143575902</v>
      </c>
      <c r="H82" s="159"/>
      <c r="I82" s="72">
        <v>0</v>
      </c>
      <c r="J82" s="44">
        <f>J23-F30</f>
        <v>-792641219</v>
      </c>
      <c r="K82" s="159"/>
      <c r="L82" s="160"/>
      <c r="M82" s="160"/>
      <c r="N82" s="160"/>
      <c r="O82" s="159"/>
      <c r="P82" s="159"/>
      <c r="Q82" s="159"/>
      <c r="R82" s="159"/>
      <c r="S82" s="159"/>
      <c r="T82" s="72">
        <f>0-T97</f>
        <v>0</v>
      </c>
      <c r="U82" s="78" t="s">
        <v>85</v>
      </c>
      <c r="V82" s="159"/>
      <c r="W82" s="161">
        <v>1</v>
      </c>
    </row>
    <row r="83" spans="1:23" s="173" customFormat="1" ht="27.75" hidden="1" customHeight="1" thickBot="1" x14ac:dyDescent="0.3">
      <c r="A83" s="163"/>
      <c r="B83" s="164">
        <v>208400</v>
      </c>
      <c r="C83" s="165" t="s">
        <v>86</v>
      </c>
      <c r="D83" s="166">
        <f t="shared" si="2"/>
        <v>0</v>
      </c>
      <c r="E83" s="167">
        <f>-16001251114-20553450-2466672517-7200000-42478758-7000000-10115000-98660000-5562090121+2816865998-2000000+835880292+26775853</f>
        <v>-20538498817</v>
      </c>
      <c r="F83" s="166">
        <f>-E83</f>
        <v>20538498817</v>
      </c>
      <c r="G83" s="166">
        <f>F83</f>
        <v>20538498817</v>
      </c>
      <c r="H83" s="163"/>
      <c r="I83" s="168"/>
      <c r="J83" s="169"/>
      <c r="K83" s="163"/>
      <c r="L83" s="170"/>
      <c r="M83" s="170"/>
      <c r="N83" s="170"/>
      <c r="O83" s="163"/>
      <c r="P83" s="163"/>
      <c r="Q83" s="163"/>
      <c r="R83" s="163"/>
      <c r="S83" s="163"/>
      <c r="T83" s="168"/>
      <c r="U83" s="171"/>
      <c r="V83" s="163"/>
      <c r="W83" s="172">
        <v>2</v>
      </c>
    </row>
    <row r="84" spans="1:23" s="183" customFormat="1" ht="3.75" hidden="1" customHeight="1" thickBot="1" x14ac:dyDescent="0.3">
      <c r="A84" s="174"/>
      <c r="B84" s="175">
        <v>208400</v>
      </c>
      <c r="C84" s="176"/>
      <c r="D84" s="177"/>
      <c r="E84" s="177"/>
      <c r="F84" s="177"/>
      <c r="G84" s="177"/>
      <c r="H84" s="174"/>
      <c r="I84" s="178"/>
      <c r="J84" s="179"/>
      <c r="K84" s="174"/>
      <c r="L84" s="180"/>
      <c r="M84" s="180"/>
      <c r="N84" s="180"/>
      <c r="O84" s="174"/>
      <c r="P84" s="174"/>
      <c r="Q84" s="174"/>
      <c r="R84" s="174"/>
      <c r="S84" s="174"/>
      <c r="T84" s="178"/>
      <c r="U84" s="181"/>
      <c r="V84" s="174"/>
      <c r="W84" s="182">
        <v>2</v>
      </c>
    </row>
    <row r="85" spans="1:23" s="184" customFormat="1" ht="27.75" hidden="1" customHeight="1" thickBot="1" x14ac:dyDescent="0.3">
      <c r="B85" s="185">
        <v>208400</v>
      </c>
      <c r="C85" s="186" t="s">
        <v>87</v>
      </c>
      <c r="D85" s="187"/>
      <c r="E85" s="188">
        <v>-151682200</v>
      </c>
      <c r="F85" s="189">
        <f>-E85</f>
        <v>151682200</v>
      </c>
      <c r="G85" s="189">
        <f>F85</f>
        <v>151682200</v>
      </c>
      <c r="I85" s="190"/>
      <c r="J85" s="191"/>
      <c r="L85" s="192"/>
      <c r="M85" s="192"/>
      <c r="N85" s="192"/>
      <c r="T85" s="190"/>
      <c r="W85" s="193">
        <v>0</v>
      </c>
    </row>
    <row r="86" spans="1:23" s="184" customFormat="1" ht="27.75" hidden="1" customHeight="1" thickBot="1" x14ac:dyDescent="0.3">
      <c r="B86" s="185">
        <v>208400</v>
      </c>
      <c r="C86" s="186" t="s">
        <v>88</v>
      </c>
      <c r="D86" s="187"/>
      <c r="E86" s="188"/>
      <c r="F86" s="189">
        <f>-E86</f>
        <v>0</v>
      </c>
      <c r="G86" s="189">
        <f>F86</f>
        <v>0</v>
      </c>
      <c r="I86" s="190"/>
      <c r="J86" s="191"/>
      <c r="L86" s="192"/>
      <c r="M86" s="192"/>
      <c r="N86" s="192"/>
      <c r="T86" s="190"/>
      <c r="W86" s="193">
        <v>0</v>
      </c>
    </row>
    <row r="87" spans="1:23" s="174" customFormat="1" ht="4.5" hidden="1" customHeight="1" thickBot="1" x14ac:dyDescent="0.3">
      <c r="B87" s="175">
        <v>208400</v>
      </c>
      <c r="C87" s="194"/>
      <c r="D87" s="195"/>
      <c r="E87" s="196"/>
      <c r="F87" s="195"/>
      <c r="G87" s="195"/>
      <c r="I87" s="178"/>
      <c r="J87" s="179"/>
      <c r="L87" s="180"/>
      <c r="M87" s="180"/>
      <c r="N87" s="180"/>
      <c r="T87" s="178"/>
      <c r="U87" s="181"/>
      <c r="W87" s="197">
        <v>0</v>
      </c>
    </row>
    <row r="88" spans="1:23" s="173" customFormat="1" ht="51" hidden="1" customHeight="1" thickBot="1" x14ac:dyDescent="0.3">
      <c r="A88" s="163"/>
      <c r="B88" s="164">
        <v>208400</v>
      </c>
      <c r="C88" s="165" t="s">
        <v>89</v>
      </c>
      <c r="D88" s="198"/>
      <c r="E88" s="167">
        <f>-3000000000-2690000000-65006700+11355512+215927793+1501661599-1501661599-29277809-6071729-75978204-2816865998+2522250</f>
        <v>-8453394885</v>
      </c>
      <c r="F88" s="166">
        <f>-E88</f>
        <v>8453394885</v>
      </c>
      <c r="G88" s="166">
        <f>F88</f>
        <v>8453394885</v>
      </c>
      <c r="H88" s="163"/>
      <c r="I88" s="168"/>
      <c r="J88" s="169"/>
      <c r="K88" s="163"/>
      <c r="L88" s="170"/>
      <c r="M88" s="170"/>
      <c r="N88" s="170"/>
      <c r="O88" s="163"/>
      <c r="P88" s="163"/>
      <c r="Q88" s="163"/>
      <c r="R88" s="163"/>
      <c r="S88" s="163"/>
      <c r="T88" s="168"/>
      <c r="U88" s="171"/>
      <c r="V88" s="163"/>
      <c r="W88" s="172">
        <v>2</v>
      </c>
    </row>
    <row r="89" spans="1:23" s="183" customFormat="1" ht="3.75" hidden="1" customHeight="1" thickBot="1" x14ac:dyDescent="0.3">
      <c r="A89" s="174"/>
      <c r="B89" s="175">
        <v>208400</v>
      </c>
      <c r="C89" s="176"/>
      <c r="D89" s="199"/>
      <c r="E89" s="200"/>
      <c r="F89" s="199"/>
      <c r="G89" s="199"/>
      <c r="H89" s="174"/>
      <c r="I89" s="178"/>
      <c r="J89" s="179"/>
      <c r="K89" s="174"/>
      <c r="L89" s="180"/>
      <c r="M89" s="180"/>
      <c r="N89" s="180"/>
      <c r="O89" s="174"/>
      <c r="P89" s="174"/>
      <c r="Q89" s="174"/>
      <c r="R89" s="174"/>
      <c r="S89" s="174"/>
      <c r="T89" s="178"/>
      <c r="U89" s="181"/>
      <c r="V89" s="174"/>
      <c r="W89" s="182">
        <v>2</v>
      </c>
    </row>
    <row r="90" spans="1:23" s="173" customFormat="1" ht="38.25" hidden="1" customHeight="1" thickBot="1" x14ac:dyDescent="0.3">
      <c r="A90" s="184"/>
      <c r="B90" s="164">
        <v>208400</v>
      </c>
      <c r="C90" s="165" t="s">
        <v>90</v>
      </c>
      <c r="D90" s="198"/>
      <c r="E90" s="201"/>
      <c r="F90" s="198"/>
      <c r="G90" s="198"/>
      <c r="H90" s="184"/>
      <c r="I90" s="190"/>
      <c r="J90" s="191"/>
      <c r="K90" s="184"/>
      <c r="L90" s="192"/>
      <c r="M90" s="192"/>
      <c r="N90" s="192"/>
      <c r="O90" s="184"/>
      <c r="P90" s="184"/>
      <c r="Q90" s="184"/>
      <c r="R90" s="184"/>
      <c r="S90" s="184"/>
      <c r="T90" s="190"/>
      <c r="U90" s="184"/>
      <c r="V90" s="184"/>
      <c r="W90" s="172">
        <v>2</v>
      </c>
    </row>
    <row r="91" spans="1:23" s="173" customFormat="1" ht="39" hidden="1" customHeight="1" thickBot="1" x14ac:dyDescent="0.3">
      <c r="A91" s="184"/>
      <c r="B91" s="164">
        <v>208400</v>
      </c>
      <c r="C91" s="165" t="s">
        <v>91</v>
      </c>
      <c r="D91" s="198"/>
      <c r="E91" s="201"/>
      <c r="F91" s="198">
        <f t="shared" ref="F91:F96" si="3">-E91</f>
        <v>0</v>
      </c>
      <c r="G91" s="198">
        <f t="shared" ref="G91:G96" si="4">F91</f>
        <v>0</v>
      </c>
      <c r="H91" s="184"/>
      <c r="I91" s="190"/>
      <c r="J91" s="191"/>
      <c r="K91" s="184"/>
      <c r="L91" s="192"/>
      <c r="M91" s="192"/>
      <c r="N91" s="192"/>
      <c r="O91" s="184"/>
      <c r="P91" s="184"/>
      <c r="Q91" s="184"/>
      <c r="R91" s="184"/>
      <c r="S91" s="184"/>
      <c r="T91" s="190"/>
      <c r="U91" s="184"/>
      <c r="V91" s="184"/>
      <c r="W91" s="172">
        <v>2</v>
      </c>
    </row>
    <row r="92" spans="1:23" s="173" customFormat="1" ht="27.75" hidden="1" customHeight="1" thickBot="1" x14ac:dyDescent="0.3">
      <c r="A92" s="184"/>
      <c r="B92" s="164">
        <v>208400</v>
      </c>
      <c r="C92" s="165" t="s">
        <v>92</v>
      </c>
      <c r="D92" s="198"/>
      <c r="E92" s="201"/>
      <c r="F92" s="166">
        <f t="shared" si="3"/>
        <v>0</v>
      </c>
      <c r="G92" s="166">
        <f t="shared" si="4"/>
        <v>0</v>
      </c>
      <c r="H92" s="184"/>
      <c r="I92" s="190"/>
      <c r="J92" s="191"/>
      <c r="K92" s="184"/>
      <c r="L92" s="192"/>
      <c r="M92" s="192"/>
      <c r="N92" s="192"/>
      <c r="O92" s="184"/>
      <c r="P92" s="184"/>
      <c r="Q92" s="184"/>
      <c r="R92" s="184"/>
      <c r="S92" s="184"/>
      <c r="T92" s="190"/>
      <c r="U92" s="184"/>
      <c r="V92" s="184"/>
      <c r="W92" s="172">
        <v>2</v>
      </c>
    </row>
    <row r="93" spans="1:23" s="173" customFormat="1" ht="41.25" hidden="1" customHeight="1" thickBot="1" x14ac:dyDescent="0.3">
      <c r="A93" s="184"/>
      <c r="B93" s="164">
        <v>208400</v>
      </c>
      <c r="C93" s="165" t="s">
        <v>93</v>
      </c>
      <c r="D93" s="198"/>
      <c r="E93" s="201"/>
      <c r="F93" s="166">
        <f t="shared" si="3"/>
        <v>0</v>
      </c>
      <c r="G93" s="166">
        <f t="shared" si="4"/>
        <v>0</v>
      </c>
      <c r="H93" s="184"/>
      <c r="I93" s="190"/>
      <c r="J93" s="191"/>
      <c r="K93" s="184"/>
      <c r="L93" s="192"/>
      <c r="M93" s="192"/>
      <c r="N93" s="192"/>
      <c r="O93" s="184"/>
      <c r="P93" s="184"/>
      <c r="Q93" s="184"/>
      <c r="R93" s="184"/>
      <c r="S93" s="184"/>
      <c r="T93" s="190"/>
      <c r="U93" s="184"/>
      <c r="V93" s="184"/>
      <c r="W93" s="172">
        <v>2</v>
      </c>
    </row>
    <row r="94" spans="1:23" s="202" customFormat="1" ht="13.5" hidden="1" customHeight="1" thickBot="1" x14ac:dyDescent="0.25">
      <c r="B94" s="203">
        <v>208400</v>
      </c>
      <c r="C94" s="204"/>
      <c r="D94" s="205"/>
      <c r="E94" s="206"/>
      <c r="F94" s="189">
        <f t="shared" si="3"/>
        <v>0</v>
      </c>
      <c r="G94" s="189">
        <f t="shared" si="4"/>
        <v>0</v>
      </c>
      <c r="I94" s="207"/>
      <c r="J94" s="208"/>
      <c r="L94" s="209"/>
      <c r="M94" s="209"/>
      <c r="N94" s="209"/>
      <c r="T94" s="207"/>
      <c r="U94" s="210"/>
      <c r="W94" s="211">
        <v>0</v>
      </c>
    </row>
    <row r="95" spans="1:23" s="202" customFormat="1" ht="14.25" hidden="1" customHeight="1" thickBot="1" x14ac:dyDescent="0.25">
      <c r="B95" s="203">
        <v>208400</v>
      </c>
      <c r="C95" s="204"/>
      <c r="D95" s="205"/>
      <c r="E95" s="206"/>
      <c r="F95" s="189">
        <f t="shared" si="3"/>
        <v>0</v>
      </c>
      <c r="G95" s="189">
        <f t="shared" si="4"/>
        <v>0</v>
      </c>
      <c r="I95" s="207"/>
      <c r="J95" s="208"/>
      <c r="L95" s="209"/>
      <c r="M95" s="209"/>
      <c r="N95" s="209"/>
      <c r="T95" s="207"/>
      <c r="U95" s="210"/>
      <c r="W95" s="211">
        <v>0</v>
      </c>
    </row>
    <row r="96" spans="1:23" s="202" customFormat="1" ht="15" hidden="1" customHeight="1" thickBot="1" x14ac:dyDescent="0.25">
      <c r="B96" s="203">
        <v>208400</v>
      </c>
      <c r="C96" s="204"/>
      <c r="D96" s="205"/>
      <c r="E96" s="206"/>
      <c r="F96" s="189">
        <f t="shared" si="3"/>
        <v>0</v>
      </c>
      <c r="G96" s="189">
        <f t="shared" si="4"/>
        <v>0</v>
      </c>
      <c r="I96" s="207"/>
      <c r="J96" s="208"/>
      <c r="L96" s="209"/>
      <c r="M96" s="209"/>
      <c r="N96" s="209"/>
      <c r="T96" s="207"/>
      <c r="U96" s="210"/>
      <c r="W96" s="211">
        <v>0</v>
      </c>
    </row>
    <row r="97" spans="2:23" ht="21" thickBot="1" x14ac:dyDescent="0.3">
      <c r="B97" s="35">
        <v>300000</v>
      </c>
      <c r="C97" s="50" t="s">
        <v>94</v>
      </c>
      <c r="D97" s="37">
        <f>E97+F97</f>
        <v>-583333000</v>
      </c>
      <c r="E97" s="37">
        <v>0</v>
      </c>
      <c r="F97" s="37">
        <f>F98</f>
        <v>-583333000</v>
      </c>
      <c r="G97" s="37">
        <f>G98</f>
        <v>-583333000</v>
      </c>
      <c r="I97" s="72">
        <f>0</f>
        <v>0</v>
      </c>
      <c r="T97" s="72">
        <v>0</v>
      </c>
      <c r="U97" s="157" t="s">
        <v>95</v>
      </c>
      <c r="W97" s="31">
        <v>1</v>
      </c>
    </row>
    <row r="98" spans="2:23" ht="30" customHeight="1" thickBot="1" x14ac:dyDescent="0.3">
      <c r="B98" s="35">
        <v>303000</v>
      </c>
      <c r="C98" s="50" t="s">
        <v>96</v>
      </c>
      <c r="D98" s="37">
        <f>E98+F98</f>
        <v>-583333000</v>
      </c>
      <c r="E98" s="37">
        <v>0</v>
      </c>
      <c r="F98" s="37">
        <f>F99+F100</f>
        <v>-583333000</v>
      </c>
      <c r="G98" s="37">
        <f>G99+G100</f>
        <v>-583333000</v>
      </c>
      <c r="I98" s="72">
        <v>0</v>
      </c>
      <c r="W98" s="31">
        <v>1</v>
      </c>
    </row>
    <row r="99" spans="2:23" ht="16.5" hidden="1" customHeight="1" thickBot="1" x14ac:dyDescent="0.25">
      <c r="B99" s="35">
        <v>303100</v>
      </c>
      <c r="C99" s="50" t="s">
        <v>19</v>
      </c>
      <c r="D99" s="37">
        <f>E99+F99</f>
        <v>0</v>
      </c>
      <c r="E99" s="37">
        <v>0</v>
      </c>
      <c r="F99" s="37">
        <v>0</v>
      </c>
      <c r="G99" s="37">
        <f>F99</f>
        <v>0</v>
      </c>
      <c r="W99" s="31">
        <v>2</v>
      </c>
    </row>
    <row r="100" spans="2:23" s="212" customFormat="1" ht="20.25" x14ac:dyDescent="0.25">
      <c r="B100" s="35">
        <v>303200</v>
      </c>
      <c r="C100" s="50" t="s">
        <v>20</v>
      </c>
      <c r="D100" s="37">
        <f>E100+F100</f>
        <v>-583333000</v>
      </c>
      <c r="E100" s="37">
        <v>0</v>
      </c>
      <c r="F100" s="37">
        <f>-583333000</f>
        <v>-583333000</v>
      </c>
      <c r="G100" s="37">
        <f>F100</f>
        <v>-583333000</v>
      </c>
      <c r="W100" s="31">
        <v>1</v>
      </c>
    </row>
    <row r="101" spans="2:23" s="213" customFormat="1" ht="20.25" x14ac:dyDescent="0.25">
      <c r="B101" s="35" t="s">
        <v>97</v>
      </c>
      <c r="C101" s="50" t="s">
        <v>98</v>
      </c>
      <c r="D101" s="37">
        <f>E101+F101</f>
        <v>13770561166</v>
      </c>
      <c r="E101" s="37">
        <f>E12+E97</f>
        <v>-14839107927</v>
      </c>
      <c r="F101" s="37">
        <f>F12+F97</f>
        <v>28609669093</v>
      </c>
      <c r="G101" s="37">
        <f>G12+G97</f>
        <v>28044725295</v>
      </c>
      <c r="K101" s="214"/>
      <c r="W101" s="31">
        <v>1</v>
      </c>
    </row>
    <row r="102" spans="2:23" ht="18" customHeight="1" x14ac:dyDescent="0.25">
      <c r="B102" s="215"/>
      <c r="C102" s="215" t="s">
        <v>99</v>
      </c>
      <c r="D102" s="216"/>
      <c r="E102" s="216"/>
      <c r="F102" s="216"/>
      <c r="G102" s="217"/>
      <c r="W102" s="31">
        <v>1</v>
      </c>
    </row>
    <row r="103" spans="2:23" ht="20.100000000000001" customHeight="1" x14ac:dyDescent="0.25">
      <c r="B103" s="35">
        <v>400000</v>
      </c>
      <c r="C103" s="50" t="s">
        <v>100</v>
      </c>
      <c r="D103" s="37">
        <f t="shared" ref="D103:D126" si="5">E103+F103</f>
        <v>-1326133912</v>
      </c>
      <c r="E103" s="37">
        <f>E104+E110</f>
        <v>0</v>
      </c>
      <c r="F103" s="37">
        <f>F104+F110</f>
        <v>-1326133912</v>
      </c>
      <c r="G103" s="37">
        <f>G104+G110</f>
        <v>-1326133912</v>
      </c>
      <c r="W103" s="31">
        <v>1</v>
      </c>
    </row>
    <row r="104" spans="2:23" ht="20.100000000000001" hidden="1" customHeight="1" x14ac:dyDescent="0.25">
      <c r="B104" s="35">
        <v>401000</v>
      </c>
      <c r="C104" s="50" t="s">
        <v>101</v>
      </c>
      <c r="D104" s="37">
        <f t="shared" si="5"/>
        <v>0</v>
      </c>
      <c r="E104" s="37">
        <f>E105</f>
        <v>0</v>
      </c>
      <c r="F104" s="37">
        <f>F108+F105</f>
        <v>0</v>
      </c>
      <c r="G104" s="37">
        <f>G108+G105</f>
        <v>0</v>
      </c>
      <c r="W104" s="31">
        <v>2</v>
      </c>
    </row>
    <row r="105" spans="2:23" ht="20.100000000000001" hidden="1" customHeight="1" x14ac:dyDescent="0.25">
      <c r="B105" s="35">
        <v>401100</v>
      </c>
      <c r="C105" s="50" t="s">
        <v>102</v>
      </c>
      <c r="D105" s="37">
        <f t="shared" si="5"/>
        <v>0</v>
      </c>
      <c r="E105" s="37">
        <f>E106</f>
        <v>0</v>
      </c>
      <c r="F105" s="37">
        <f>F106+F107</f>
        <v>0</v>
      </c>
      <c r="G105" s="37">
        <f>G106+G107</f>
        <v>0</v>
      </c>
      <c r="W105" s="31">
        <v>2</v>
      </c>
    </row>
    <row r="106" spans="2:23" ht="20.100000000000001" hidden="1" customHeight="1" x14ac:dyDescent="0.25">
      <c r="B106" s="35">
        <v>401101</v>
      </c>
      <c r="C106" s="50" t="s">
        <v>103</v>
      </c>
      <c r="D106" s="37">
        <f t="shared" si="5"/>
        <v>0</v>
      </c>
      <c r="E106" s="37">
        <v>0</v>
      </c>
      <c r="F106" s="37">
        <f>F23</f>
        <v>0</v>
      </c>
      <c r="G106" s="37">
        <f>F106</f>
        <v>0</v>
      </c>
      <c r="W106" s="31">
        <v>2</v>
      </c>
    </row>
    <row r="107" spans="2:23" s="218" customFormat="1" hidden="1" x14ac:dyDescent="0.25">
      <c r="B107" s="35">
        <v>401102</v>
      </c>
      <c r="C107" s="156" t="s">
        <v>104</v>
      </c>
      <c r="D107" s="39">
        <f t="shared" si="5"/>
        <v>0</v>
      </c>
      <c r="E107" s="39">
        <f>F107+G107</f>
        <v>0</v>
      </c>
      <c r="F107" s="39">
        <f>G107+H107</f>
        <v>0</v>
      </c>
      <c r="G107" s="39">
        <v>0</v>
      </c>
      <c r="W107" s="31">
        <v>0</v>
      </c>
    </row>
    <row r="108" spans="2:23" ht="20.100000000000001" hidden="1" customHeight="1" x14ac:dyDescent="0.25">
      <c r="B108" s="35">
        <v>401200</v>
      </c>
      <c r="C108" s="50" t="s">
        <v>105</v>
      </c>
      <c r="D108" s="37">
        <f t="shared" si="5"/>
        <v>0</v>
      </c>
      <c r="E108" s="37">
        <v>0</v>
      </c>
      <c r="F108" s="37">
        <f>F109</f>
        <v>0</v>
      </c>
      <c r="G108" s="37">
        <f>F108</f>
        <v>0</v>
      </c>
      <c r="W108" s="31">
        <v>2</v>
      </c>
    </row>
    <row r="109" spans="2:23" ht="20.100000000000001" hidden="1" customHeight="1" x14ac:dyDescent="0.25">
      <c r="B109" s="35">
        <v>401201</v>
      </c>
      <c r="C109" s="50" t="s">
        <v>103</v>
      </c>
      <c r="D109" s="37">
        <f t="shared" si="5"/>
        <v>0</v>
      </c>
      <c r="E109" s="37">
        <v>0</v>
      </c>
      <c r="F109" s="37">
        <f>F99</f>
        <v>0</v>
      </c>
      <c r="G109" s="37">
        <f>F109</f>
        <v>0</v>
      </c>
      <c r="W109" s="31">
        <v>2</v>
      </c>
    </row>
    <row r="110" spans="2:23" ht="20.100000000000001" customHeight="1" x14ac:dyDescent="0.25">
      <c r="B110" s="35">
        <v>402000</v>
      </c>
      <c r="C110" s="50" t="s">
        <v>106</v>
      </c>
      <c r="D110" s="37">
        <f t="shared" si="5"/>
        <v>-1326133912</v>
      </c>
      <c r="E110" s="37">
        <f>E111</f>
        <v>0</v>
      </c>
      <c r="F110" s="37">
        <f>F111+F115</f>
        <v>-1326133912</v>
      </c>
      <c r="G110" s="37">
        <f>F110</f>
        <v>-1326133912</v>
      </c>
      <c r="W110" s="31">
        <v>1</v>
      </c>
    </row>
    <row r="111" spans="2:23" ht="20.100000000000001" customHeight="1" x14ac:dyDescent="0.25">
      <c r="B111" s="35">
        <v>402100</v>
      </c>
      <c r="C111" s="50" t="s">
        <v>107</v>
      </c>
      <c r="D111" s="37">
        <f t="shared" si="5"/>
        <v>-742800912</v>
      </c>
      <c r="E111" s="37">
        <f>E112</f>
        <v>0</v>
      </c>
      <c r="F111" s="37">
        <f>F112+F113</f>
        <v>-742800912</v>
      </c>
      <c r="G111" s="37">
        <f>G112+G113</f>
        <v>-742800912</v>
      </c>
      <c r="W111" s="31">
        <v>1</v>
      </c>
    </row>
    <row r="112" spans="2:23" ht="20.100000000000001" customHeight="1" x14ac:dyDescent="0.25">
      <c r="B112" s="35">
        <v>402101</v>
      </c>
      <c r="C112" s="50" t="s">
        <v>103</v>
      </c>
      <c r="D112" s="37">
        <f t="shared" si="5"/>
        <v>-742800912</v>
      </c>
      <c r="E112" s="37">
        <f>-863040000+863040000</f>
        <v>0</v>
      </c>
      <c r="F112" s="37">
        <f>F24+F16</f>
        <v>-742800912</v>
      </c>
      <c r="G112" s="37">
        <f>F112</f>
        <v>-742800912</v>
      </c>
      <c r="W112" s="31">
        <v>1</v>
      </c>
    </row>
    <row r="113" spans="2:23" s="218" customFormat="1" hidden="1" x14ac:dyDescent="0.25">
      <c r="B113" s="35">
        <v>402103</v>
      </c>
      <c r="C113" s="156" t="s">
        <v>108</v>
      </c>
      <c r="D113" s="39">
        <f t="shared" si="5"/>
        <v>0</v>
      </c>
      <c r="E113" s="39">
        <f>E27</f>
        <v>0</v>
      </c>
      <c r="F113" s="39">
        <v>0</v>
      </c>
      <c r="G113" s="39">
        <f>F113</f>
        <v>0</v>
      </c>
      <c r="W113" s="31">
        <v>0</v>
      </c>
    </row>
    <row r="114" spans="2:23" ht="20.100000000000001" customHeight="1" x14ac:dyDescent="0.25">
      <c r="B114" s="35">
        <v>402200</v>
      </c>
      <c r="C114" s="50" t="s">
        <v>109</v>
      </c>
      <c r="D114" s="37">
        <f t="shared" si="5"/>
        <v>-583333000</v>
      </c>
      <c r="E114" s="37">
        <v>0</v>
      </c>
      <c r="F114" s="37">
        <f>F115</f>
        <v>-583333000</v>
      </c>
      <c r="G114" s="37">
        <f>G115</f>
        <v>-583333000</v>
      </c>
      <c r="W114" s="31">
        <v>1</v>
      </c>
    </row>
    <row r="115" spans="2:23" s="212" customFormat="1" ht="20.100000000000001" customHeight="1" x14ac:dyDescent="0.25">
      <c r="B115" s="35">
        <v>402201</v>
      </c>
      <c r="C115" s="50" t="s">
        <v>103</v>
      </c>
      <c r="D115" s="37">
        <f t="shared" si="5"/>
        <v>-583333000</v>
      </c>
      <c r="E115" s="37">
        <v>0</v>
      </c>
      <c r="F115" s="37">
        <f>F100</f>
        <v>-583333000</v>
      </c>
      <c r="G115" s="37">
        <f>G100</f>
        <v>-583333000</v>
      </c>
      <c r="W115" s="31">
        <v>1</v>
      </c>
    </row>
    <row r="116" spans="2:23" ht="20.100000000000001" customHeight="1" x14ac:dyDescent="0.25">
      <c r="B116" s="35">
        <v>600000</v>
      </c>
      <c r="C116" s="50" t="s">
        <v>110</v>
      </c>
      <c r="D116" s="37">
        <f t="shared" si="5"/>
        <v>15096695078</v>
      </c>
      <c r="E116" s="37">
        <f>E117+E120+E125</f>
        <v>-14839107927</v>
      </c>
      <c r="F116" s="37">
        <f>F117+F120+F125</f>
        <v>29935803005</v>
      </c>
      <c r="G116" s="37">
        <f>G117+G120+G125</f>
        <v>29370859207</v>
      </c>
      <c r="W116" s="31">
        <v>1</v>
      </c>
    </row>
    <row r="117" spans="2:23" ht="31.5" hidden="1" customHeight="1" x14ac:dyDescent="0.25">
      <c r="B117" s="35">
        <v>601000</v>
      </c>
      <c r="C117" s="156" t="s">
        <v>111</v>
      </c>
      <c r="D117" s="39">
        <f t="shared" si="5"/>
        <v>0</v>
      </c>
      <c r="E117" s="39">
        <v>0</v>
      </c>
      <c r="F117" s="39"/>
      <c r="G117" s="39">
        <v>0</v>
      </c>
      <c r="W117" s="31">
        <v>0</v>
      </c>
    </row>
    <row r="118" spans="2:23" ht="31.5" hidden="1" customHeight="1" x14ac:dyDescent="0.25">
      <c r="B118" s="35">
        <v>601100</v>
      </c>
      <c r="C118" s="156" t="s">
        <v>112</v>
      </c>
      <c r="D118" s="39">
        <f t="shared" si="5"/>
        <v>0</v>
      </c>
      <c r="E118" s="39">
        <v>0</v>
      </c>
      <c r="F118" s="39"/>
      <c r="G118" s="39">
        <v>0</v>
      </c>
      <c r="W118" s="31">
        <v>0</v>
      </c>
    </row>
    <row r="119" spans="2:23" ht="15.75" hidden="1" customHeight="1" x14ac:dyDescent="0.25">
      <c r="B119" s="35">
        <v>601200</v>
      </c>
      <c r="C119" s="156" t="s">
        <v>113</v>
      </c>
      <c r="D119" s="39">
        <f t="shared" si="5"/>
        <v>0</v>
      </c>
      <c r="E119" s="39"/>
      <c r="F119" s="39"/>
      <c r="G119" s="39"/>
      <c r="W119" s="31">
        <v>0</v>
      </c>
    </row>
    <row r="120" spans="2:23" ht="20.100000000000001" customHeight="1" x14ac:dyDescent="0.25">
      <c r="B120" s="35">
        <v>602000</v>
      </c>
      <c r="C120" s="50" t="s">
        <v>114</v>
      </c>
      <c r="D120" s="37">
        <f t="shared" si="5"/>
        <v>15096695078</v>
      </c>
      <c r="E120" s="37">
        <f>E121-E122+E124+E123</f>
        <v>-14839107927</v>
      </c>
      <c r="F120" s="37">
        <f>F121-F122+F124+F123</f>
        <v>29935803005</v>
      </c>
      <c r="G120" s="37">
        <f>G121-G122+G124+G123</f>
        <v>29370859207</v>
      </c>
      <c r="W120" s="31">
        <v>1</v>
      </c>
    </row>
    <row r="121" spans="2:23" ht="20.100000000000001" customHeight="1" x14ac:dyDescent="0.25">
      <c r="B121" s="35">
        <v>602100</v>
      </c>
      <c r="C121" s="50" t="s">
        <v>40</v>
      </c>
      <c r="D121" s="37">
        <f>D30</f>
        <v>15097109194</v>
      </c>
      <c r="E121" s="37">
        <f>E30</f>
        <v>14304467975</v>
      </c>
      <c r="F121" s="37">
        <f>F30</f>
        <v>792641219</v>
      </c>
      <c r="G121" s="37">
        <f>G30</f>
        <v>227283305</v>
      </c>
      <c r="W121" s="31">
        <v>1</v>
      </c>
    </row>
    <row r="122" spans="2:23" ht="20.100000000000001" customHeight="1" x14ac:dyDescent="0.25">
      <c r="B122" s="35">
        <v>602200</v>
      </c>
      <c r="C122" s="50" t="s">
        <v>63</v>
      </c>
      <c r="D122" s="37">
        <f>D54</f>
        <v>414116</v>
      </c>
      <c r="E122" s="37">
        <f>E54</f>
        <v>0</v>
      </c>
      <c r="F122" s="37">
        <f>F54</f>
        <v>414116</v>
      </c>
      <c r="G122" s="37">
        <f>G54</f>
        <v>0</v>
      </c>
      <c r="W122" s="31">
        <v>1</v>
      </c>
    </row>
    <row r="123" spans="2:23" ht="15.75" hidden="1" customHeight="1" x14ac:dyDescent="0.25">
      <c r="B123" s="35">
        <v>602300</v>
      </c>
      <c r="C123" s="156" t="s">
        <v>83</v>
      </c>
      <c r="D123" s="39">
        <f t="shared" si="5"/>
        <v>0</v>
      </c>
      <c r="E123" s="39">
        <f t="shared" ref="E123:G124" si="6">E81</f>
        <v>0</v>
      </c>
      <c r="F123" s="39">
        <f t="shared" si="6"/>
        <v>0</v>
      </c>
      <c r="G123" s="39">
        <f t="shared" si="6"/>
        <v>0</v>
      </c>
      <c r="W123" s="31">
        <v>0</v>
      </c>
    </row>
    <row r="124" spans="2:23" ht="30.75" customHeight="1" x14ac:dyDescent="0.25">
      <c r="B124" s="35">
        <v>602400</v>
      </c>
      <c r="C124" s="50" t="s">
        <v>84</v>
      </c>
      <c r="D124" s="37">
        <f t="shared" si="5"/>
        <v>0</v>
      </c>
      <c r="E124" s="37">
        <f t="shared" si="6"/>
        <v>-29143575902</v>
      </c>
      <c r="F124" s="37">
        <f t="shared" si="6"/>
        <v>29143575902</v>
      </c>
      <c r="G124" s="37">
        <f t="shared" si="6"/>
        <v>29143575902</v>
      </c>
      <c r="W124" s="31">
        <v>1</v>
      </c>
    </row>
    <row r="125" spans="2:23" ht="20.100000000000001" hidden="1" customHeight="1" x14ac:dyDescent="0.25">
      <c r="B125" s="35">
        <v>603000</v>
      </c>
      <c r="C125" s="156" t="s">
        <v>23</v>
      </c>
      <c r="D125" s="219">
        <f t="shared" si="5"/>
        <v>0</v>
      </c>
      <c r="E125" s="219">
        <f>E20</f>
        <v>0</v>
      </c>
      <c r="F125" s="219"/>
      <c r="G125" s="219"/>
      <c r="W125" s="31">
        <v>0</v>
      </c>
    </row>
    <row r="126" spans="2:23" s="213" customFormat="1" ht="20.25" x14ac:dyDescent="0.25">
      <c r="B126" s="35" t="s">
        <v>97</v>
      </c>
      <c r="C126" s="50" t="s">
        <v>98</v>
      </c>
      <c r="D126" s="37">
        <f t="shared" si="5"/>
        <v>13770561166</v>
      </c>
      <c r="E126" s="37">
        <f>E103+E116</f>
        <v>-14839107927</v>
      </c>
      <c r="F126" s="37">
        <f>F103+F116</f>
        <v>28609669093</v>
      </c>
      <c r="G126" s="37">
        <f>G103+G116</f>
        <v>28044725295</v>
      </c>
      <c r="W126" s="31">
        <v>1</v>
      </c>
    </row>
    <row r="127" spans="2:23" s="220" customFormat="1" ht="125.25" customHeight="1" x14ac:dyDescent="0.25">
      <c r="B127" s="220" t="s">
        <v>115</v>
      </c>
      <c r="D127" s="221"/>
      <c r="E127" s="221"/>
      <c r="F127" s="221"/>
      <c r="G127" s="221" t="s">
        <v>116</v>
      </c>
      <c r="W127" s="31">
        <v>1</v>
      </c>
    </row>
    <row r="128" spans="2:23" hidden="1" x14ac:dyDescent="0.25">
      <c r="C128" s="1" t="s">
        <v>117</v>
      </c>
      <c r="D128" s="2">
        <f>D126-D101</f>
        <v>0</v>
      </c>
      <c r="E128" s="2">
        <f>E126-E101</f>
        <v>0</v>
      </c>
      <c r="F128" s="2">
        <f>F126-F101</f>
        <v>0</v>
      </c>
      <c r="G128" s="2">
        <f>G126-G101</f>
        <v>0</v>
      </c>
    </row>
  </sheetData>
  <autoFilter ref="A10:W128" xr:uid="{75419AAB-3009-44FA-9E9A-0A956672206F}">
    <filterColumn colId="22">
      <filters>
        <filter val="1"/>
      </filters>
    </filterColumn>
  </autoFilter>
  <mergeCells count="11">
    <mergeCell ref="L8:N8"/>
    <mergeCell ref="W8:W9"/>
    <mergeCell ref="I22:J22"/>
    <mergeCell ref="F1:J1"/>
    <mergeCell ref="F2:J2"/>
    <mergeCell ref="C4:F4"/>
    <mergeCell ref="B8:B9"/>
    <mergeCell ref="C8:C9"/>
    <mergeCell ref="D8:D9"/>
    <mergeCell ref="E8:E9"/>
    <mergeCell ref="F8:G8"/>
  </mergeCells>
  <printOptions horizontalCentered="1"/>
  <pageMargins left="0.51181102362204722" right="0.31496062992125984" top="0.55118110236220474" bottom="0.55118110236220474" header="0.51181102362204722" footer="0.51181102362204722"/>
  <pageSetup paperSize="9" scale="72" orientation="landscape" r:id="rId1"/>
  <headerFooter>
    <oddFooter>&amp;C&amp;P</oddFooter>
  </headerFooter>
  <rowBreaks count="1" manualBreakCount="1">
    <brk id="10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 ТРАВЕНЬ</vt:lpstr>
      <vt:lpstr>'2025 ТРАВЕНЬ'!Заголовки_для_печати</vt:lpstr>
      <vt:lpstr>'2025 ТРАВЕНЬ'!Область_печати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Г. Сошко</dc:creator>
  <cp:lastModifiedBy>Марина Г. Сошко</cp:lastModifiedBy>
  <dcterms:created xsi:type="dcterms:W3CDTF">2025-05-07T06:24:47Z</dcterms:created>
  <dcterms:modified xsi:type="dcterms:W3CDTF">2025-05-07T06:27:01Z</dcterms:modified>
</cp:coreProperties>
</file>