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812\!!!!\Бюджетний відділ\MARINA\БЮДЖЕТ 2025\ЗМІНИ ДО РІШЕННЯ\ЗМІНИ_1\на ПК\"/>
    </mc:Choice>
  </mc:AlternateContent>
  <xr:revisionPtr revIDLastSave="0" documentId="13_ncr:1_{82C0FC1D-5C7A-4B92-8218-A96F5693D6AA}" xr6:coauthVersionLast="47" xr6:coauthVersionMax="47" xr10:uidLastSave="{00000000-0000-0000-0000-000000000000}"/>
  <bookViews>
    <workbookView xWindow="3465" yWindow="3465" windowWidth="21600" windowHeight="11385" xr2:uid="{5072B91F-3D07-4217-A6C2-D9783686919A}"/>
  </bookViews>
  <sheets>
    <sheet name="січень" sheetId="1" r:id="rId1"/>
  </sheets>
  <externalReferences>
    <externalReference r:id="rId2"/>
  </externalReferences>
  <definedNames>
    <definedName name="_xlnm.Print_Titles" localSheetId="0">січень!$A:$B,січень!$5:$6</definedName>
    <definedName name="_xlnm.Print_Area" localSheetId="0">січень!$A$1:$F$100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8" i="1" l="1"/>
  <c r="E97" i="1"/>
  <c r="D97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E84" i="1"/>
  <c r="E81" i="1" s="1"/>
  <c r="E80" i="1" s="1"/>
  <c r="D84" i="1"/>
  <c r="C83" i="1"/>
  <c r="D82" i="1"/>
  <c r="C82" i="1"/>
  <c r="F81" i="1"/>
  <c r="F80" i="1" s="1"/>
  <c r="D81" i="1"/>
  <c r="C81" i="1" s="1"/>
  <c r="D80" i="1"/>
  <c r="E78" i="1"/>
  <c r="C78" i="1" s="1"/>
  <c r="E77" i="1"/>
  <c r="C77" i="1" s="1"/>
  <c r="E76" i="1"/>
  <c r="C76" i="1"/>
  <c r="E75" i="1"/>
  <c r="C75" i="1" s="1"/>
  <c r="E74" i="1"/>
  <c r="C74" i="1" s="1"/>
  <c r="C73" i="1"/>
  <c r="F72" i="1"/>
  <c r="F71" i="1" s="1"/>
  <c r="E72" i="1"/>
  <c r="C72" i="1" s="1"/>
  <c r="D72" i="1"/>
  <c r="D71" i="1"/>
  <c r="E70" i="1"/>
  <c r="C70" i="1"/>
  <c r="F69" i="1"/>
  <c r="E69" i="1"/>
  <c r="D69" i="1"/>
  <c r="C69" i="1"/>
  <c r="F68" i="1"/>
  <c r="E68" i="1"/>
  <c r="E65" i="1" s="1"/>
  <c r="E64" i="1" s="1"/>
  <c r="C67" i="1"/>
  <c r="C66" i="1"/>
  <c r="F65" i="1"/>
  <c r="F64" i="1" s="1"/>
  <c r="D65" i="1"/>
  <c r="D64" i="1"/>
  <c r="C63" i="1"/>
  <c r="C61" i="1" s="1"/>
  <c r="C62" i="1"/>
  <c r="F61" i="1"/>
  <c r="E61" i="1"/>
  <c r="D61" i="1"/>
  <c r="C60" i="1"/>
  <c r="C59" i="1"/>
  <c r="C58" i="1"/>
  <c r="C57" i="1"/>
  <c r="C56" i="1" s="1"/>
  <c r="F56" i="1"/>
  <c r="E56" i="1"/>
  <c r="D56" i="1"/>
  <c r="C55" i="1"/>
  <c r="C54" i="1"/>
  <c r="C53" i="1" s="1"/>
  <c r="F53" i="1"/>
  <c r="F49" i="1" s="1"/>
  <c r="F38" i="1" s="1"/>
  <c r="E53" i="1"/>
  <c r="D53" i="1"/>
  <c r="D49" i="1" s="1"/>
  <c r="C52" i="1"/>
  <c r="C51" i="1"/>
  <c r="C50" i="1"/>
  <c r="C49" i="1" s="1"/>
  <c r="E49" i="1"/>
  <c r="C48" i="1"/>
  <c r="C47" i="1"/>
  <c r="C46" i="1"/>
  <c r="C45" i="1"/>
  <c r="C44" i="1"/>
  <c r="C43" i="1"/>
  <c r="D42" i="1"/>
  <c r="D39" i="1" s="1"/>
  <c r="C42" i="1"/>
  <c r="C41" i="1"/>
  <c r="C40" i="1"/>
  <c r="F39" i="1"/>
  <c r="E39" i="1"/>
  <c r="C39" i="1"/>
  <c r="C38" i="1" s="1"/>
  <c r="E38" i="1"/>
  <c r="C37" i="1"/>
  <c r="C36" i="1" s="1"/>
  <c r="F36" i="1"/>
  <c r="E36" i="1"/>
  <c r="D36" i="1"/>
  <c r="C35" i="1"/>
  <c r="C34" i="1"/>
  <c r="C33" i="1"/>
  <c r="C32" i="1"/>
  <c r="C31" i="1"/>
  <c r="C30" i="1"/>
  <c r="G29" i="1"/>
  <c r="C29" i="1"/>
  <c r="G28" i="1"/>
  <c r="C28" i="1"/>
  <c r="D27" i="1"/>
  <c r="C27" i="1" s="1"/>
  <c r="D26" i="1"/>
  <c r="G26" i="1" s="1"/>
  <c r="C26" i="1"/>
  <c r="G25" i="1"/>
  <c r="C25" i="1"/>
  <c r="D24" i="1"/>
  <c r="C24" i="1"/>
  <c r="C23" i="1"/>
  <c r="F22" i="1"/>
  <c r="F21" i="1" s="1"/>
  <c r="E22" i="1"/>
  <c r="E21" i="1" s="1"/>
  <c r="E7" i="1" s="1"/>
  <c r="D22" i="1"/>
  <c r="C22" i="1" s="1"/>
  <c r="D21" i="1"/>
  <c r="C21" i="1" s="1"/>
  <c r="C20" i="1"/>
  <c r="C19" i="1"/>
  <c r="C18" i="1"/>
  <c r="C17" i="1"/>
  <c r="F16" i="1"/>
  <c r="E16" i="1"/>
  <c r="D16" i="1"/>
  <c r="C16" i="1" s="1"/>
  <c r="C15" i="1"/>
  <c r="C14" i="1"/>
  <c r="C13" i="1"/>
  <c r="C12" i="1"/>
  <c r="C11" i="1" s="1"/>
  <c r="F11" i="1"/>
  <c r="E11" i="1"/>
  <c r="D11" i="1"/>
  <c r="C10" i="1"/>
  <c r="C8" i="1" s="1"/>
  <c r="C7" i="1" s="1"/>
  <c r="D9" i="1"/>
  <c r="D8" i="1" s="1"/>
  <c r="D7" i="1" s="1"/>
  <c r="C9" i="1"/>
  <c r="F8" i="1"/>
  <c r="E8" i="1"/>
  <c r="E102" i="1" l="1"/>
  <c r="E104" i="1" s="1"/>
  <c r="E79" i="1"/>
  <c r="E99" i="1" s="1"/>
  <c r="D38" i="1"/>
  <c r="F7" i="1"/>
  <c r="C80" i="1"/>
  <c r="D102" i="1"/>
  <c r="D79" i="1"/>
  <c r="D99" i="1" s="1"/>
  <c r="D111" i="1" s="1"/>
  <c r="E71" i="1"/>
  <c r="C71" i="1" s="1"/>
  <c r="C68" i="1"/>
  <c r="C65" i="1" s="1"/>
  <c r="C64" i="1" s="1"/>
  <c r="C84" i="1"/>
  <c r="C102" i="1" l="1"/>
  <c r="C79" i="1"/>
  <c r="C99" i="1" s="1"/>
  <c r="E111" i="1"/>
  <c r="H99" i="1"/>
  <c r="F102" i="1"/>
  <c r="F79" i="1"/>
  <c r="F99" i="1" s="1"/>
  <c r="F111" i="1" s="1"/>
  <c r="C111" i="1" l="1"/>
  <c r="D106" i="1"/>
</calcChain>
</file>

<file path=xl/sharedStrings.xml><?xml version="1.0" encoding="utf-8"?>
<sst xmlns="http://schemas.openxmlformats.org/spreadsheetml/2006/main" count="111" uniqueCount="107">
  <si>
    <t xml:space="preserve">Додаток 1
 до рішення Київської міської ради                                                                                                                            від 05 грудня 2024 року  № 426/10234                                                                              (в редакції  рішення Київської міської ради    
від________________ №______________ )                                                                                                                      </t>
  </si>
  <si>
    <t>Доходи бюджету міста Києва на 2025 рік</t>
  </si>
  <si>
    <t>(код бюджету)</t>
  </si>
  <si>
    <t>грн</t>
  </si>
  <si>
    <t>Код</t>
  </si>
  <si>
    <t>Найменування згідно
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</si>
  <si>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</si>
  <si>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</si>
  <si>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</si>
  <si>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</si>
  <si>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ЗФ</t>
  </si>
  <si>
    <t>СФ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</si>
  <si>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</si>
  <si>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</si>
  <si>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</si>
  <si>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прибуток підприємств</t>
  </si>
  <si>
    <t>Рентна плата та плата за використання інших природних ресурсів</t>
  </si>
  <si>
    <t>Рентна плата за спеціальне використання води</t>
  </si>
  <si>
    <t>Рентна плата за користування надрами загальнодержавного значення </t>
  </si>
  <si>
    <t>Рентна плата за користування надрами місцевого значення</t>
  </si>
  <si>
    <t>Плата за використання інших природних ресурсів</t>
  </si>
  <si>
    <t>Внутрішні податки на товари та послуги</t>
  </si>
  <si>
    <t>Акцизний податок з вироблених в Україні підакцизних товарів (пальне)</t>
  </si>
  <si>
    <t>Акцизний податок з ввезених на митну територію України підакцизних товарів (пальне)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</si>
  <si>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 підпунктом 213.1.14 пункту 213.1 статті 213 Податкового кодексу України</t>
  </si>
  <si>
    <t>Акцизний податок з реалізації суб'єктами господарювання роздрібної торгівлі підакцизних товарів (крім тих, що оподатковуються згідно з підпунктом 213.1.14 пункту 213.1 статті 213 Податкового кодексу України)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</si>
  <si>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</si>
  <si>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</si>
  <si>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</si>
  <si>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</si>
  <si>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</si>
  <si>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</si>
  <si>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</si>
  <si>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</si>
  <si>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</si>
  <si>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</si>
  <si>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</si>
  <si>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</si>
  <si>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</si>
  <si>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Туристичний збір</t>
  </si>
  <si>
    <t>Єдиний податок</t>
  </si>
  <si>
    <t>Інші податки та збори</t>
  </si>
  <si>
    <t>Екологічний податок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</si>
  <si>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</si>
  <si>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</si>
  <si>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</si>
  <si>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Дивіденди (дохід), нараховані на акції (частки, паї) господарських товариств, у статутних капіталах яких є майно Автономної Республіки Крим, комунальна власність</t>
  </si>
  <si>
    <t>Інші надходження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</si>
  <si>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операції у сфері торгівлі, громадського харчування та послуг</t>
  </si>
  <si>
    <t>Адміністративні штрафи та інші санкції</t>
  </si>
  <si>
    <t>Штрафні санкції, що застосовуються відповідно до Закону України «Про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</t>
  </si>
  <si>
    <t>Надходження коштів від відшкодування втрат сільськогосподарського і лісогосподарського виробництва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</si>
  <si>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</si>
  <si>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</si>
  <si>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</si>
  <si>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 на провадження діяльності з організації та проведення азартних ігор у гральних закладах казино</t>
  </si>
  <si>
    <t>Плата за ліцензії на провадження діяльності з організації та проведення азартних ігор у залах гральних автоматів</t>
  </si>
  <si>
    <t>Надходження від орендної плати за користування єдиним майновим комплексом та іншим державним майном</t>
  </si>
  <si>
    <t>Надходження від орендної плати за користування цілісним майновим комплексом та іншим майном, що перебуває в комунальній власності</t>
  </si>
  <si>
    <t>Державне мито</t>
  </si>
  <si>
    <t>Інші неподаткові надходження</t>
  </si>
  <si>
    <t>Інші надходження до фондів охорони навколишнього прриродного середовища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</si>
  <si>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</si>
  <si>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Плата за гарантії, надані Верховною Радою Автономної Республіки Крим, міськими та обласними радами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</si>
  <si>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</si>
  <si>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</si>
  <si>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Інші джерела власних надходжень бюджетних установ</t>
  </si>
  <si>
    <t>Доходи від операцій з капіталом</t>
  </si>
  <si>
    <t>Надходження від продажу основного капіталу</t>
  </si>
  <si>
    <t>Надходження коштів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</si>
  <si>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 xml:space="preserve">Надходження коштів від Державного фонду дорогоцінних металів і дорогоцінного каміння  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</si>
  <si>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</si>
  <si>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Кошти від продажу землі і нематеріальних активів</t>
  </si>
  <si>
    <t>Кошти від продажу землі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</si>
  <si>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</si>
  <si>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</si>
  <si>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Кошти, що надходять відповідно до умов інвестиційних угод та аукціонів</t>
  </si>
  <si>
    <t>Кошти пайової участі (внеску) власників тимчасових споруд торговельного, побутового, соціально-культурного чи іншого призначення для здійснення підприємницької діяльності, засобів пересувної дрібнороздрібної торговельної мережі в утриманні об’єктів благоустрою</t>
  </si>
  <si>
    <t>Кошти від плати за право тимчасового використання місць (для розташування об’єктів зовнішньої реклами), які перебувають у комунальній власності територіальної громади м. Києва та від плати за розміщення реклами на транспорті комунальної власності</t>
  </si>
  <si>
    <t>Кошти, що надходять від сплати за договорами щодо розміщення засобів пересувної дрібнороздрібної торговельної мережі та об'єктів сезонної дрібнороздрібної торговельної мережі</t>
  </si>
  <si>
    <t>Кошти від плати за місця для паркування транспорних засобів</t>
  </si>
  <si>
    <t>Кошти відновної вартості зелених насаджень, що підлягають видаленню на території міста Києва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</si>
  <si>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</si>
  <si>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</si>
  <si>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</si>
  <si>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</si>
  <si>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суб’єктам космічної діяльності та літакобудування</t>
  </si>
  <si>
    <t>Субвенції з державного бюджету місцевим бюджетам</t>
  </si>
  <si>
    <r>
  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 пунктів 11 - 14 частини другої статті 7 або учасниками бойових дій відповідно до пунктів 19 - 21 частини першої статті 6 Закону України "Про статус ветеранів війни, гарантії їх соціального захисту", та які потребують поліпшення житлових</t>
    </r>
    <r>
      <rPr>
        <sz val="12"/>
        <color indexed="63"/>
        <rFont val="Times New Roman"/>
        <family val="1"/>
        <charset val="204"/>
      </rPr>
      <t xml:space="preserve"> </t>
    </r>
    <r>
      <rPr>
        <sz val="18"/>
        <color indexed="63"/>
        <rFont val="Times New Roman"/>
        <family val="1"/>
        <charset val="204"/>
      </rPr>
      <t>умов</t>
    </r>
  </si>
  <si>
    <t>Субвенція з державного бюджету місцевим бюджетам на облаштування безпечних умов у закладах загальної середньої освіти</t>
  </si>
  <si>
    <t>Субвенція з державного бюджету місцевим бюджетам на виконання окремих заходів з реалізації соціального проекту "Активні парки - локації здорової України"</t>
  </si>
  <si>
    <t>Субвенція з державного бюджету місцевим бюджетам на здіснення підтримки окремих закладів та заходів у системі охорони здоров`я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</si>
  <si>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</si>
  <si>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</si>
  <si>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</si>
  <si>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</si>
  <si>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>`</t>
  </si>
  <si>
    <t>Субвенція з державного бюджету місцевим бюджетам на реалізацію публічного інвестиційного проєкту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</si>
  <si>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</si>
  <si>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</si>
  <si>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Від Європейського Союзу, урядів іноземних держав, міжнародних організацій, донорських установ</t>
  </si>
  <si>
    <t>Гранти, що надійшли до місцевих бюджетів</t>
  </si>
  <si>
    <t>Разом доходів</t>
  </si>
  <si>
    <t>Київський міський голова</t>
  </si>
  <si>
    <t xml:space="preserve">             Віталій КЛИЧКО</t>
  </si>
  <si>
    <t>книга</t>
  </si>
  <si>
    <t>збільшення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</si>
</sst>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 Cyr"/>
      <charset val="204"/>
    </font>
    <font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Arial Cyr"/>
      <charset val="204"/>
    </font>
    <font>
      <b/>
      <sz val="20"/>
      <name val="Times New Roman"/>
      <family val="1"/>
      <charset val="204"/>
    </font>
    <font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Arial Cyr"/>
      <charset val="204"/>
    </font>
    <font>
      <b/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i/>
      <sz val="18"/>
      <name val="Arial Cyr"/>
      <charset val="204"/>
    </font>
    <font>
      <sz val="20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i/>
      <sz val="20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8"/>
      <color indexed="63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Arial Cyr"/>
      <charset val="204"/>
    </font>
    <font>
      <sz val="22"/>
      <name val="Arial Cyr"/>
      <charset val="204"/>
    </font>
    <font>
      <sz val="16"/>
      <name val="Times New Roman"/>
      <family val="1"/>
      <charset val="204"/>
    </font>
    <font>
      <sz val="18"/>
      <color indexed="13"/>
      <name val="Times New Roman"/>
      <family val="1"/>
      <charset val="204"/>
    </font>
    <font>
      <sz val="18"/>
      <color indexed="13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right" vertic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right" vertical="center" wrapText="1"/>
    </xf>
    <xf numFmtId="3" fontId="9" fillId="2" borderId="1" xfId="0" applyNumberFormat="1" applyFont="1" applyFill="1" applyBorder="1" applyAlignment="1">
      <alignment horizontal="right" vertical="center" wrapText="1"/>
    </xf>
    <xf numFmtId="0" fontId="1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4" fontId="3" fillId="0" borderId="0" xfId="0" applyNumberFormat="1" applyFont="1"/>
    <xf numFmtId="3" fontId="11" fillId="0" borderId="1" xfId="0" applyNumberFormat="1" applyFont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3" fontId="4" fillId="2" borderId="1" xfId="0" applyNumberFormat="1" applyFont="1" applyFill="1" applyBorder="1" applyAlignment="1">
      <alignment vertical="center" wrapText="1"/>
    </xf>
    <xf numFmtId="3" fontId="12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3" fontId="3" fillId="0" borderId="0" xfId="0" applyNumberFormat="1" applyFont="1"/>
    <xf numFmtId="3" fontId="9" fillId="2" borderId="1" xfId="0" applyNumberFormat="1" applyFont="1" applyFill="1" applyBorder="1" applyAlignment="1">
      <alignment vertical="center" wrapText="1"/>
    </xf>
    <xf numFmtId="3" fontId="13" fillId="0" borderId="1" xfId="0" applyNumberFormat="1" applyFont="1" applyBorder="1" applyAlignment="1">
      <alignment vertical="center" wrapText="1"/>
    </xf>
    <xf numFmtId="3" fontId="11" fillId="2" borderId="1" xfId="0" applyNumberFormat="1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3" fontId="16" fillId="0" borderId="1" xfId="0" applyNumberFormat="1" applyFont="1" applyBorder="1" applyAlignment="1">
      <alignment horizontal="right" vertical="center" wrapText="1"/>
    </xf>
    <xf numFmtId="3" fontId="16" fillId="2" borderId="1" xfId="0" applyNumberFormat="1" applyFont="1" applyFill="1" applyBorder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0" fontId="18" fillId="0" borderId="0" xfId="0" applyFont="1"/>
    <xf numFmtId="4" fontId="19" fillId="0" borderId="0" xfId="0" applyNumberFormat="1" applyFont="1"/>
    <xf numFmtId="0" fontId="2" fillId="0" borderId="0" xfId="0" applyFont="1"/>
    <xf numFmtId="0" fontId="2" fillId="2" borderId="0" xfId="0" applyFont="1" applyFill="1"/>
    <xf numFmtId="0" fontId="2" fillId="0" borderId="2" xfId="0" applyFont="1" applyBorder="1"/>
    <xf numFmtId="0" fontId="7" fillId="0" borderId="2" xfId="0" applyFont="1" applyBorder="1"/>
    <xf numFmtId="3" fontId="2" fillId="0" borderId="0" xfId="0" applyNumberFormat="1" applyFont="1"/>
    <xf numFmtId="4" fontId="7" fillId="0" borderId="0" xfId="0" applyNumberFormat="1" applyFont="1"/>
    <xf numFmtId="0" fontId="1" fillId="2" borderId="0" xfId="0" applyFont="1" applyFill="1"/>
    <xf numFmtId="4" fontId="1" fillId="0" borderId="0" xfId="0" applyNumberFormat="1" applyFont="1"/>
    <xf numFmtId="4" fontId="20" fillId="0" borderId="0" xfId="0" applyNumberFormat="1" applyFont="1"/>
    <xf numFmtId="4" fontId="1" fillId="2" borderId="0" xfId="0" applyNumberFormat="1" applyFont="1" applyFill="1"/>
    <xf numFmtId="3" fontId="1" fillId="0" borderId="0" xfId="0" applyNumberFormat="1" applyFont="1"/>
    <xf numFmtId="0" fontId="3" fillId="2" borderId="0" xfId="0" applyFont="1" applyFill="1"/>
    <xf numFmtId="0" fontId="21" fillId="2" borderId="0" xfId="0" applyFont="1" applyFill="1"/>
    <xf numFmtId="0" fontId="21" fillId="2" borderId="0" xfId="0" applyFont="1" applyFill="1" applyAlignment="1">
      <alignment horizontal="right"/>
    </xf>
    <xf numFmtId="3" fontId="21" fillId="2" borderId="0" xfId="0" applyNumberFormat="1" applyFont="1" applyFill="1"/>
    <xf numFmtId="3" fontId="1" fillId="2" borderId="0" xfId="0" applyNumberFormat="1" applyFont="1" applyFill="1"/>
    <xf numFmtId="0" fontId="22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812\!!!!\&#1041;&#1102;&#1076;&#1078;&#1077;&#1090;&#1085;&#1080;&#1081;%20&#1074;&#1110;&#1076;&#1076;&#1110;&#1083;\MARINA\&#1041;&#1070;&#1044;&#1046;&#1045;&#1058;%202025\&#1047;&#1052;&#1030;&#1053;&#1048;%20&#1044;&#1054;%20&#1056;&#1030;&#1064;&#1045;&#1053;&#1053;&#1071;\&#1047;&#1052;&#1030;&#1053;&#1048;_1\1_&#1076;&#1086;&#1076;&#1072;&#1090;&#1086;&#1082;_&#1089;&#1110;&#1095;&#1077;&#1085;&#1100;_2025.xls" TargetMode="External"/><Relationship Id="rId1" Type="http://schemas.openxmlformats.org/officeDocument/2006/relationships/externalLinkPath" Target="/812/!!!!/&#1041;&#1102;&#1076;&#1078;&#1077;&#1090;&#1085;&#1080;&#1081;%20&#1074;&#1110;&#1076;&#1076;&#1110;&#1083;/MARINA/&#1041;&#1070;&#1044;&#1046;&#1045;&#1058;%202025/&#1047;&#1052;&#1030;&#1053;&#1048;%20&#1044;&#1054;%20&#1056;&#1030;&#1064;&#1045;&#1053;&#1053;&#1071;/&#1047;&#1052;&#1030;&#1053;&#1048;_1/1_&#1076;&#1086;&#1076;&#1072;&#1090;&#1086;&#1082;_&#1089;&#1110;&#1095;&#1077;&#1085;&#1100;_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книга  (2)"/>
      <sheetName val="рішення"/>
      <sheetName val="січень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zakon.rada.gov.ua/rada/show/2755-17" TargetMode="External"/><Relationship Id="rId1" Type="http://schemas.openxmlformats.org/officeDocument/2006/relationships/hyperlink" Target="https://zakon.rada.gov.ua/rada/show/2755-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AA97D-2036-4541-B3F3-8573D39F873B}">
  <sheetPr>
    <tabColor rgb="FF92D050"/>
  </sheetPr>
  <dimension ref="A1:L111"/>
  <sheetViews>
    <sheetView tabSelected="1" view="pageBreakPreview" topLeftCell="C1" zoomScale="80" zoomScaleNormal="80" zoomScaleSheetLayoutView="80" workbookViewId="0">
      <selection activeCell="C111" sqref="A111:XFD111"/>
    </sheetView>
  </sheetViews>
  <sheetFormatPr defaultRowHeight="23.25" x14ac:dyDescent="0.35"/>
  <cols>
    <col min="1" max="1" width="23.28515625" style="1" customWidth="1"/>
    <col min="2" max="2" width="91.28515625" style="1" customWidth="1"/>
    <col min="3" max="3" width="30.5703125" style="1" customWidth="1"/>
    <col min="4" max="4" width="30.7109375" style="60" customWidth="1"/>
    <col min="5" max="5" width="27" style="1" customWidth="1"/>
    <col min="6" max="6" width="26.28515625" style="1" customWidth="1"/>
    <col min="7" max="7" width="28.28515625" style="1" hidden="1" customWidth="1"/>
    <col min="8" max="9" width="28.7109375" style="5" hidden="1" customWidth="1"/>
    <col min="10" max="10" width="0" style="5" hidden="1" customWidth="1"/>
    <col min="11" max="11" width="30" style="5" bestFit="1" customWidth="1"/>
    <col min="12" max="12" width="24.140625" style="5" bestFit="1" customWidth="1"/>
    <col min="13" max="256" width="9.140625" style="5"/>
    <col min="257" max="257" width="23.28515625" style="5" customWidth="1"/>
    <col min="258" max="258" width="91.28515625" style="5" customWidth="1"/>
    <col min="259" max="259" width="30.5703125" style="5" customWidth="1"/>
    <col min="260" max="260" width="30.7109375" style="5" customWidth="1"/>
    <col min="261" max="261" width="27" style="5" customWidth="1"/>
    <col min="262" max="262" width="26.28515625" style="5" customWidth="1"/>
    <col min="263" max="263" width="28.28515625" style="5" customWidth="1"/>
    <col min="264" max="265" width="28.7109375" style="5" customWidth="1"/>
    <col min="266" max="266" width="9.140625" style="5"/>
    <col min="267" max="267" width="30" style="5" bestFit="1" customWidth="1"/>
    <col min="268" max="268" width="24.140625" style="5" bestFit="1" customWidth="1"/>
    <col min="269" max="512" width="9.140625" style="5"/>
    <col min="513" max="513" width="23.28515625" style="5" customWidth="1"/>
    <col min="514" max="514" width="91.28515625" style="5" customWidth="1"/>
    <col min="515" max="515" width="30.5703125" style="5" customWidth="1"/>
    <col min="516" max="516" width="30.7109375" style="5" customWidth="1"/>
    <col min="517" max="517" width="27" style="5" customWidth="1"/>
    <col min="518" max="518" width="26.28515625" style="5" customWidth="1"/>
    <col min="519" max="519" width="28.28515625" style="5" customWidth="1"/>
    <col min="520" max="521" width="28.7109375" style="5" customWidth="1"/>
    <col min="522" max="522" width="9.140625" style="5"/>
    <col min="523" max="523" width="30" style="5" bestFit="1" customWidth="1"/>
    <col min="524" max="524" width="24.140625" style="5" bestFit="1" customWidth="1"/>
    <col min="525" max="768" width="9.140625" style="5"/>
    <col min="769" max="769" width="23.28515625" style="5" customWidth="1"/>
    <col min="770" max="770" width="91.28515625" style="5" customWidth="1"/>
    <col min="771" max="771" width="30.5703125" style="5" customWidth="1"/>
    <col min="772" max="772" width="30.7109375" style="5" customWidth="1"/>
    <col min="773" max="773" width="27" style="5" customWidth="1"/>
    <col min="774" max="774" width="26.28515625" style="5" customWidth="1"/>
    <col min="775" max="775" width="28.28515625" style="5" customWidth="1"/>
    <col min="776" max="777" width="28.7109375" style="5" customWidth="1"/>
    <col min="778" max="778" width="9.140625" style="5"/>
    <col min="779" max="779" width="30" style="5" bestFit="1" customWidth="1"/>
    <col min="780" max="780" width="24.140625" style="5" bestFit="1" customWidth="1"/>
    <col min="781" max="1024" width="9.140625" style="5"/>
    <col min="1025" max="1025" width="23.28515625" style="5" customWidth="1"/>
    <col min="1026" max="1026" width="91.28515625" style="5" customWidth="1"/>
    <col min="1027" max="1027" width="30.5703125" style="5" customWidth="1"/>
    <col min="1028" max="1028" width="30.7109375" style="5" customWidth="1"/>
    <col min="1029" max="1029" width="27" style="5" customWidth="1"/>
    <col min="1030" max="1030" width="26.28515625" style="5" customWidth="1"/>
    <col min="1031" max="1031" width="28.28515625" style="5" customWidth="1"/>
    <col min="1032" max="1033" width="28.7109375" style="5" customWidth="1"/>
    <col min="1034" max="1034" width="9.140625" style="5"/>
    <col min="1035" max="1035" width="30" style="5" bestFit="1" customWidth="1"/>
    <col min="1036" max="1036" width="24.140625" style="5" bestFit="1" customWidth="1"/>
    <col min="1037" max="1280" width="9.140625" style="5"/>
    <col min="1281" max="1281" width="23.28515625" style="5" customWidth="1"/>
    <col min="1282" max="1282" width="91.28515625" style="5" customWidth="1"/>
    <col min="1283" max="1283" width="30.5703125" style="5" customWidth="1"/>
    <col min="1284" max="1284" width="30.7109375" style="5" customWidth="1"/>
    <col min="1285" max="1285" width="27" style="5" customWidth="1"/>
    <col min="1286" max="1286" width="26.28515625" style="5" customWidth="1"/>
    <col min="1287" max="1287" width="28.28515625" style="5" customWidth="1"/>
    <col min="1288" max="1289" width="28.7109375" style="5" customWidth="1"/>
    <col min="1290" max="1290" width="9.140625" style="5"/>
    <col min="1291" max="1291" width="30" style="5" bestFit="1" customWidth="1"/>
    <col min="1292" max="1292" width="24.140625" style="5" bestFit="1" customWidth="1"/>
    <col min="1293" max="1536" width="9.140625" style="5"/>
    <col min="1537" max="1537" width="23.28515625" style="5" customWidth="1"/>
    <col min="1538" max="1538" width="91.28515625" style="5" customWidth="1"/>
    <col min="1539" max="1539" width="30.5703125" style="5" customWidth="1"/>
    <col min="1540" max="1540" width="30.7109375" style="5" customWidth="1"/>
    <col min="1541" max="1541" width="27" style="5" customWidth="1"/>
    <col min="1542" max="1542" width="26.28515625" style="5" customWidth="1"/>
    <col min="1543" max="1543" width="28.28515625" style="5" customWidth="1"/>
    <col min="1544" max="1545" width="28.7109375" style="5" customWidth="1"/>
    <col min="1546" max="1546" width="9.140625" style="5"/>
    <col min="1547" max="1547" width="30" style="5" bestFit="1" customWidth="1"/>
    <col min="1548" max="1548" width="24.140625" style="5" bestFit="1" customWidth="1"/>
    <col min="1549" max="1792" width="9.140625" style="5"/>
    <col min="1793" max="1793" width="23.28515625" style="5" customWidth="1"/>
    <col min="1794" max="1794" width="91.28515625" style="5" customWidth="1"/>
    <col min="1795" max="1795" width="30.5703125" style="5" customWidth="1"/>
    <col min="1796" max="1796" width="30.7109375" style="5" customWidth="1"/>
    <col min="1797" max="1797" width="27" style="5" customWidth="1"/>
    <col min="1798" max="1798" width="26.28515625" style="5" customWidth="1"/>
    <col min="1799" max="1799" width="28.28515625" style="5" customWidth="1"/>
    <col min="1800" max="1801" width="28.7109375" style="5" customWidth="1"/>
    <col min="1802" max="1802" width="9.140625" style="5"/>
    <col min="1803" max="1803" width="30" style="5" bestFit="1" customWidth="1"/>
    <col min="1804" max="1804" width="24.140625" style="5" bestFit="1" customWidth="1"/>
    <col min="1805" max="2048" width="9.140625" style="5"/>
    <col min="2049" max="2049" width="23.28515625" style="5" customWidth="1"/>
    <col min="2050" max="2050" width="91.28515625" style="5" customWidth="1"/>
    <col min="2051" max="2051" width="30.5703125" style="5" customWidth="1"/>
    <col min="2052" max="2052" width="30.7109375" style="5" customWidth="1"/>
    <col min="2053" max="2053" width="27" style="5" customWidth="1"/>
    <col min="2054" max="2054" width="26.28515625" style="5" customWidth="1"/>
    <col min="2055" max="2055" width="28.28515625" style="5" customWidth="1"/>
    <col min="2056" max="2057" width="28.7109375" style="5" customWidth="1"/>
    <col min="2058" max="2058" width="9.140625" style="5"/>
    <col min="2059" max="2059" width="30" style="5" bestFit="1" customWidth="1"/>
    <col min="2060" max="2060" width="24.140625" style="5" bestFit="1" customWidth="1"/>
    <col min="2061" max="2304" width="9.140625" style="5"/>
    <col min="2305" max="2305" width="23.28515625" style="5" customWidth="1"/>
    <col min="2306" max="2306" width="91.28515625" style="5" customWidth="1"/>
    <col min="2307" max="2307" width="30.5703125" style="5" customWidth="1"/>
    <col min="2308" max="2308" width="30.7109375" style="5" customWidth="1"/>
    <col min="2309" max="2309" width="27" style="5" customWidth="1"/>
    <col min="2310" max="2310" width="26.28515625" style="5" customWidth="1"/>
    <col min="2311" max="2311" width="28.28515625" style="5" customWidth="1"/>
    <col min="2312" max="2313" width="28.7109375" style="5" customWidth="1"/>
    <col min="2314" max="2314" width="9.140625" style="5"/>
    <col min="2315" max="2315" width="30" style="5" bestFit="1" customWidth="1"/>
    <col min="2316" max="2316" width="24.140625" style="5" bestFit="1" customWidth="1"/>
    <col min="2317" max="2560" width="9.140625" style="5"/>
    <col min="2561" max="2561" width="23.28515625" style="5" customWidth="1"/>
    <col min="2562" max="2562" width="91.28515625" style="5" customWidth="1"/>
    <col min="2563" max="2563" width="30.5703125" style="5" customWidth="1"/>
    <col min="2564" max="2564" width="30.7109375" style="5" customWidth="1"/>
    <col min="2565" max="2565" width="27" style="5" customWidth="1"/>
    <col min="2566" max="2566" width="26.28515625" style="5" customWidth="1"/>
    <col min="2567" max="2567" width="28.28515625" style="5" customWidth="1"/>
    <col min="2568" max="2569" width="28.7109375" style="5" customWidth="1"/>
    <col min="2570" max="2570" width="9.140625" style="5"/>
    <col min="2571" max="2571" width="30" style="5" bestFit="1" customWidth="1"/>
    <col min="2572" max="2572" width="24.140625" style="5" bestFit="1" customWidth="1"/>
    <col min="2573" max="2816" width="9.140625" style="5"/>
    <col min="2817" max="2817" width="23.28515625" style="5" customWidth="1"/>
    <col min="2818" max="2818" width="91.28515625" style="5" customWidth="1"/>
    <col min="2819" max="2819" width="30.5703125" style="5" customWidth="1"/>
    <col min="2820" max="2820" width="30.7109375" style="5" customWidth="1"/>
    <col min="2821" max="2821" width="27" style="5" customWidth="1"/>
    <col min="2822" max="2822" width="26.28515625" style="5" customWidth="1"/>
    <col min="2823" max="2823" width="28.28515625" style="5" customWidth="1"/>
    <col min="2824" max="2825" width="28.7109375" style="5" customWidth="1"/>
    <col min="2826" max="2826" width="9.140625" style="5"/>
    <col min="2827" max="2827" width="30" style="5" bestFit="1" customWidth="1"/>
    <col min="2828" max="2828" width="24.140625" style="5" bestFit="1" customWidth="1"/>
    <col min="2829" max="3072" width="9.140625" style="5"/>
    <col min="3073" max="3073" width="23.28515625" style="5" customWidth="1"/>
    <col min="3074" max="3074" width="91.28515625" style="5" customWidth="1"/>
    <col min="3075" max="3075" width="30.5703125" style="5" customWidth="1"/>
    <col min="3076" max="3076" width="30.7109375" style="5" customWidth="1"/>
    <col min="3077" max="3077" width="27" style="5" customWidth="1"/>
    <col min="3078" max="3078" width="26.28515625" style="5" customWidth="1"/>
    <col min="3079" max="3079" width="28.28515625" style="5" customWidth="1"/>
    <col min="3080" max="3081" width="28.7109375" style="5" customWidth="1"/>
    <col min="3082" max="3082" width="9.140625" style="5"/>
    <col min="3083" max="3083" width="30" style="5" bestFit="1" customWidth="1"/>
    <col min="3084" max="3084" width="24.140625" style="5" bestFit="1" customWidth="1"/>
    <col min="3085" max="3328" width="9.140625" style="5"/>
    <col min="3329" max="3329" width="23.28515625" style="5" customWidth="1"/>
    <col min="3330" max="3330" width="91.28515625" style="5" customWidth="1"/>
    <col min="3331" max="3331" width="30.5703125" style="5" customWidth="1"/>
    <col min="3332" max="3332" width="30.7109375" style="5" customWidth="1"/>
    <col min="3333" max="3333" width="27" style="5" customWidth="1"/>
    <col min="3334" max="3334" width="26.28515625" style="5" customWidth="1"/>
    <col min="3335" max="3335" width="28.28515625" style="5" customWidth="1"/>
    <col min="3336" max="3337" width="28.7109375" style="5" customWidth="1"/>
    <col min="3338" max="3338" width="9.140625" style="5"/>
    <col min="3339" max="3339" width="30" style="5" bestFit="1" customWidth="1"/>
    <col min="3340" max="3340" width="24.140625" style="5" bestFit="1" customWidth="1"/>
    <col min="3341" max="3584" width="9.140625" style="5"/>
    <col min="3585" max="3585" width="23.28515625" style="5" customWidth="1"/>
    <col min="3586" max="3586" width="91.28515625" style="5" customWidth="1"/>
    <col min="3587" max="3587" width="30.5703125" style="5" customWidth="1"/>
    <col min="3588" max="3588" width="30.7109375" style="5" customWidth="1"/>
    <col min="3589" max="3589" width="27" style="5" customWidth="1"/>
    <col min="3590" max="3590" width="26.28515625" style="5" customWidth="1"/>
    <col min="3591" max="3591" width="28.28515625" style="5" customWidth="1"/>
    <col min="3592" max="3593" width="28.7109375" style="5" customWidth="1"/>
    <col min="3594" max="3594" width="9.140625" style="5"/>
    <col min="3595" max="3595" width="30" style="5" bestFit="1" customWidth="1"/>
    <col min="3596" max="3596" width="24.140625" style="5" bestFit="1" customWidth="1"/>
    <col min="3597" max="3840" width="9.140625" style="5"/>
    <col min="3841" max="3841" width="23.28515625" style="5" customWidth="1"/>
    <col min="3842" max="3842" width="91.28515625" style="5" customWidth="1"/>
    <col min="3843" max="3843" width="30.5703125" style="5" customWidth="1"/>
    <col min="3844" max="3844" width="30.7109375" style="5" customWidth="1"/>
    <col min="3845" max="3845" width="27" style="5" customWidth="1"/>
    <col min="3846" max="3846" width="26.28515625" style="5" customWidth="1"/>
    <col min="3847" max="3847" width="28.28515625" style="5" customWidth="1"/>
    <col min="3848" max="3849" width="28.7109375" style="5" customWidth="1"/>
    <col min="3850" max="3850" width="9.140625" style="5"/>
    <col min="3851" max="3851" width="30" style="5" bestFit="1" customWidth="1"/>
    <col min="3852" max="3852" width="24.140625" style="5" bestFit="1" customWidth="1"/>
    <col min="3853" max="4096" width="9.140625" style="5"/>
    <col min="4097" max="4097" width="23.28515625" style="5" customWidth="1"/>
    <col min="4098" max="4098" width="91.28515625" style="5" customWidth="1"/>
    <col min="4099" max="4099" width="30.5703125" style="5" customWidth="1"/>
    <col min="4100" max="4100" width="30.7109375" style="5" customWidth="1"/>
    <col min="4101" max="4101" width="27" style="5" customWidth="1"/>
    <col min="4102" max="4102" width="26.28515625" style="5" customWidth="1"/>
    <col min="4103" max="4103" width="28.28515625" style="5" customWidth="1"/>
    <col min="4104" max="4105" width="28.7109375" style="5" customWidth="1"/>
    <col min="4106" max="4106" width="9.140625" style="5"/>
    <col min="4107" max="4107" width="30" style="5" bestFit="1" customWidth="1"/>
    <col min="4108" max="4108" width="24.140625" style="5" bestFit="1" customWidth="1"/>
    <col min="4109" max="4352" width="9.140625" style="5"/>
    <col min="4353" max="4353" width="23.28515625" style="5" customWidth="1"/>
    <col min="4354" max="4354" width="91.28515625" style="5" customWidth="1"/>
    <col min="4355" max="4355" width="30.5703125" style="5" customWidth="1"/>
    <col min="4356" max="4356" width="30.7109375" style="5" customWidth="1"/>
    <col min="4357" max="4357" width="27" style="5" customWidth="1"/>
    <col min="4358" max="4358" width="26.28515625" style="5" customWidth="1"/>
    <col min="4359" max="4359" width="28.28515625" style="5" customWidth="1"/>
    <col min="4360" max="4361" width="28.7109375" style="5" customWidth="1"/>
    <col min="4362" max="4362" width="9.140625" style="5"/>
    <col min="4363" max="4363" width="30" style="5" bestFit="1" customWidth="1"/>
    <col min="4364" max="4364" width="24.140625" style="5" bestFit="1" customWidth="1"/>
    <col min="4365" max="4608" width="9.140625" style="5"/>
    <col min="4609" max="4609" width="23.28515625" style="5" customWidth="1"/>
    <col min="4610" max="4610" width="91.28515625" style="5" customWidth="1"/>
    <col min="4611" max="4611" width="30.5703125" style="5" customWidth="1"/>
    <col min="4612" max="4612" width="30.7109375" style="5" customWidth="1"/>
    <col min="4613" max="4613" width="27" style="5" customWidth="1"/>
    <col min="4614" max="4614" width="26.28515625" style="5" customWidth="1"/>
    <col min="4615" max="4615" width="28.28515625" style="5" customWidth="1"/>
    <col min="4616" max="4617" width="28.7109375" style="5" customWidth="1"/>
    <col min="4618" max="4618" width="9.140625" style="5"/>
    <col min="4619" max="4619" width="30" style="5" bestFit="1" customWidth="1"/>
    <col min="4620" max="4620" width="24.140625" style="5" bestFit="1" customWidth="1"/>
    <col min="4621" max="4864" width="9.140625" style="5"/>
    <col min="4865" max="4865" width="23.28515625" style="5" customWidth="1"/>
    <col min="4866" max="4866" width="91.28515625" style="5" customWidth="1"/>
    <col min="4867" max="4867" width="30.5703125" style="5" customWidth="1"/>
    <col min="4868" max="4868" width="30.7109375" style="5" customWidth="1"/>
    <col min="4869" max="4869" width="27" style="5" customWidth="1"/>
    <col min="4870" max="4870" width="26.28515625" style="5" customWidth="1"/>
    <col min="4871" max="4871" width="28.28515625" style="5" customWidth="1"/>
    <col min="4872" max="4873" width="28.7109375" style="5" customWidth="1"/>
    <col min="4874" max="4874" width="9.140625" style="5"/>
    <col min="4875" max="4875" width="30" style="5" bestFit="1" customWidth="1"/>
    <col min="4876" max="4876" width="24.140625" style="5" bestFit="1" customWidth="1"/>
    <col min="4877" max="5120" width="9.140625" style="5"/>
    <col min="5121" max="5121" width="23.28515625" style="5" customWidth="1"/>
    <col min="5122" max="5122" width="91.28515625" style="5" customWidth="1"/>
    <col min="5123" max="5123" width="30.5703125" style="5" customWidth="1"/>
    <col min="5124" max="5124" width="30.7109375" style="5" customWidth="1"/>
    <col min="5125" max="5125" width="27" style="5" customWidth="1"/>
    <col min="5126" max="5126" width="26.28515625" style="5" customWidth="1"/>
    <col min="5127" max="5127" width="28.28515625" style="5" customWidth="1"/>
    <col min="5128" max="5129" width="28.7109375" style="5" customWidth="1"/>
    <col min="5130" max="5130" width="9.140625" style="5"/>
    <col min="5131" max="5131" width="30" style="5" bestFit="1" customWidth="1"/>
    <col min="5132" max="5132" width="24.140625" style="5" bestFit="1" customWidth="1"/>
    <col min="5133" max="5376" width="9.140625" style="5"/>
    <col min="5377" max="5377" width="23.28515625" style="5" customWidth="1"/>
    <col min="5378" max="5378" width="91.28515625" style="5" customWidth="1"/>
    <col min="5379" max="5379" width="30.5703125" style="5" customWidth="1"/>
    <col min="5380" max="5380" width="30.7109375" style="5" customWidth="1"/>
    <col min="5381" max="5381" width="27" style="5" customWidth="1"/>
    <col min="5382" max="5382" width="26.28515625" style="5" customWidth="1"/>
    <col min="5383" max="5383" width="28.28515625" style="5" customWidth="1"/>
    <col min="5384" max="5385" width="28.7109375" style="5" customWidth="1"/>
    <col min="5386" max="5386" width="9.140625" style="5"/>
    <col min="5387" max="5387" width="30" style="5" bestFit="1" customWidth="1"/>
    <col min="5388" max="5388" width="24.140625" style="5" bestFit="1" customWidth="1"/>
    <col min="5389" max="5632" width="9.140625" style="5"/>
    <col min="5633" max="5633" width="23.28515625" style="5" customWidth="1"/>
    <col min="5634" max="5634" width="91.28515625" style="5" customWidth="1"/>
    <col min="5635" max="5635" width="30.5703125" style="5" customWidth="1"/>
    <col min="5636" max="5636" width="30.7109375" style="5" customWidth="1"/>
    <col min="5637" max="5637" width="27" style="5" customWidth="1"/>
    <col min="5638" max="5638" width="26.28515625" style="5" customWidth="1"/>
    <col min="5639" max="5639" width="28.28515625" style="5" customWidth="1"/>
    <col min="5640" max="5641" width="28.7109375" style="5" customWidth="1"/>
    <col min="5642" max="5642" width="9.140625" style="5"/>
    <col min="5643" max="5643" width="30" style="5" bestFit="1" customWidth="1"/>
    <col min="5644" max="5644" width="24.140625" style="5" bestFit="1" customWidth="1"/>
    <col min="5645" max="5888" width="9.140625" style="5"/>
    <col min="5889" max="5889" width="23.28515625" style="5" customWidth="1"/>
    <col min="5890" max="5890" width="91.28515625" style="5" customWidth="1"/>
    <col min="5891" max="5891" width="30.5703125" style="5" customWidth="1"/>
    <col min="5892" max="5892" width="30.7109375" style="5" customWidth="1"/>
    <col min="5893" max="5893" width="27" style="5" customWidth="1"/>
    <col min="5894" max="5894" width="26.28515625" style="5" customWidth="1"/>
    <col min="5895" max="5895" width="28.28515625" style="5" customWidth="1"/>
    <col min="5896" max="5897" width="28.7109375" style="5" customWidth="1"/>
    <col min="5898" max="5898" width="9.140625" style="5"/>
    <col min="5899" max="5899" width="30" style="5" bestFit="1" customWidth="1"/>
    <col min="5900" max="5900" width="24.140625" style="5" bestFit="1" customWidth="1"/>
    <col min="5901" max="6144" width="9.140625" style="5"/>
    <col min="6145" max="6145" width="23.28515625" style="5" customWidth="1"/>
    <col min="6146" max="6146" width="91.28515625" style="5" customWidth="1"/>
    <col min="6147" max="6147" width="30.5703125" style="5" customWidth="1"/>
    <col min="6148" max="6148" width="30.7109375" style="5" customWidth="1"/>
    <col min="6149" max="6149" width="27" style="5" customWidth="1"/>
    <col min="6150" max="6150" width="26.28515625" style="5" customWidth="1"/>
    <col min="6151" max="6151" width="28.28515625" style="5" customWidth="1"/>
    <col min="6152" max="6153" width="28.7109375" style="5" customWidth="1"/>
    <col min="6154" max="6154" width="9.140625" style="5"/>
    <col min="6155" max="6155" width="30" style="5" bestFit="1" customWidth="1"/>
    <col min="6156" max="6156" width="24.140625" style="5" bestFit="1" customWidth="1"/>
    <col min="6157" max="6400" width="9.140625" style="5"/>
    <col min="6401" max="6401" width="23.28515625" style="5" customWidth="1"/>
    <col min="6402" max="6402" width="91.28515625" style="5" customWidth="1"/>
    <col min="6403" max="6403" width="30.5703125" style="5" customWidth="1"/>
    <col min="6404" max="6404" width="30.7109375" style="5" customWidth="1"/>
    <col min="6405" max="6405" width="27" style="5" customWidth="1"/>
    <col min="6406" max="6406" width="26.28515625" style="5" customWidth="1"/>
    <col min="6407" max="6407" width="28.28515625" style="5" customWidth="1"/>
    <col min="6408" max="6409" width="28.7109375" style="5" customWidth="1"/>
    <col min="6410" max="6410" width="9.140625" style="5"/>
    <col min="6411" max="6411" width="30" style="5" bestFit="1" customWidth="1"/>
    <col min="6412" max="6412" width="24.140625" style="5" bestFit="1" customWidth="1"/>
    <col min="6413" max="6656" width="9.140625" style="5"/>
    <col min="6657" max="6657" width="23.28515625" style="5" customWidth="1"/>
    <col min="6658" max="6658" width="91.28515625" style="5" customWidth="1"/>
    <col min="6659" max="6659" width="30.5703125" style="5" customWidth="1"/>
    <col min="6660" max="6660" width="30.7109375" style="5" customWidth="1"/>
    <col min="6661" max="6661" width="27" style="5" customWidth="1"/>
    <col min="6662" max="6662" width="26.28515625" style="5" customWidth="1"/>
    <col min="6663" max="6663" width="28.28515625" style="5" customWidth="1"/>
    <col min="6664" max="6665" width="28.7109375" style="5" customWidth="1"/>
    <col min="6666" max="6666" width="9.140625" style="5"/>
    <col min="6667" max="6667" width="30" style="5" bestFit="1" customWidth="1"/>
    <col min="6668" max="6668" width="24.140625" style="5" bestFit="1" customWidth="1"/>
    <col min="6669" max="6912" width="9.140625" style="5"/>
    <col min="6913" max="6913" width="23.28515625" style="5" customWidth="1"/>
    <col min="6914" max="6914" width="91.28515625" style="5" customWidth="1"/>
    <col min="6915" max="6915" width="30.5703125" style="5" customWidth="1"/>
    <col min="6916" max="6916" width="30.7109375" style="5" customWidth="1"/>
    <col min="6917" max="6917" width="27" style="5" customWidth="1"/>
    <col min="6918" max="6918" width="26.28515625" style="5" customWidth="1"/>
    <col min="6919" max="6919" width="28.28515625" style="5" customWidth="1"/>
    <col min="6920" max="6921" width="28.7109375" style="5" customWidth="1"/>
    <col min="6922" max="6922" width="9.140625" style="5"/>
    <col min="6923" max="6923" width="30" style="5" bestFit="1" customWidth="1"/>
    <col min="6924" max="6924" width="24.140625" style="5" bestFit="1" customWidth="1"/>
    <col min="6925" max="7168" width="9.140625" style="5"/>
    <col min="7169" max="7169" width="23.28515625" style="5" customWidth="1"/>
    <col min="7170" max="7170" width="91.28515625" style="5" customWidth="1"/>
    <col min="7171" max="7171" width="30.5703125" style="5" customWidth="1"/>
    <col min="7172" max="7172" width="30.7109375" style="5" customWidth="1"/>
    <col min="7173" max="7173" width="27" style="5" customWidth="1"/>
    <col min="7174" max="7174" width="26.28515625" style="5" customWidth="1"/>
    <col min="7175" max="7175" width="28.28515625" style="5" customWidth="1"/>
    <col min="7176" max="7177" width="28.7109375" style="5" customWidth="1"/>
    <col min="7178" max="7178" width="9.140625" style="5"/>
    <col min="7179" max="7179" width="30" style="5" bestFit="1" customWidth="1"/>
    <col min="7180" max="7180" width="24.140625" style="5" bestFit="1" customWidth="1"/>
    <col min="7181" max="7424" width="9.140625" style="5"/>
    <col min="7425" max="7425" width="23.28515625" style="5" customWidth="1"/>
    <col min="7426" max="7426" width="91.28515625" style="5" customWidth="1"/>
    <col min="7427" max="7427" width="30.5703125" style="5" customWidth="1"/>
    <col min="7428" max="7428" width="30.7109375" style="5" customWidth="1"/>
    <col min="7429" max="7429" width="27" style="5" customWidth="1"/>
    <col min="7430" max="7430" width="26.28515625" style="5" customWidth="1"/>
    <col min="7431" max="7431" width="28.28515625" style="5" customWidth="1"/>
    <col min="7432" max="7433" width="28.7109375" style="5" customWidth="1"/>
    <col min="7434" max="7434" width="9.140625" style="5"/>
    <col min="7435" max="7435" width="30" style="5" bestFit="1" customWidth="1"/>
    <col min="7436" max="7436" width="24.140625" style="5" bestFit="1" customWidth="1"/>
    <col min="7437" max="7680" width="9.140625" style="5"/>
    <col min="7681" max="7681" width="23.28515625" style="5" customWidth="1"/>
    <col min="7682" max="7682" width="91.28515625" style="5" customWidth="1"/>
    <col min="7683" max="7683" width="30.5703125" style="5" customWidth="1"/>
    <col min="7684" max="7684" width="30.7109375" style="5" customWidth="1"/>
    <col min="7685" max="7685" width="27" style="5" customWidth="1"/>
    <col min="7686" max="7686" width="26.28515625" style="5" customWidth="1"/>
    <col min="7687" max="7687" width="28.28515625" style="5" customWidth="1"/>
    <col min="7688" max="7689" width="28.7109375" style="5" customWidth="1"/>
    <col min="7690" max="7690" width="9.140625" style="5"/>
    <col min="7691" max="7691" width="30" style="5" bestFit="1" customWidth="1"/>
    <col min="7692" max="7692" width="24.140625" style="5" bestFit="1" customWidth="1"/>
    <col min="7693" max="7936" width="9.140625" style="5"/>
    <col min="7937" max="7937" width="23.28515625" style="5" customWidth="1"/>
    <col min="7938" max="7938" width="91.28515625" style="5" customWidth="1"/>
    <col min="7939" max="7939" width="30.5703125" style="5" customWidth="1"/>
    <col min="7940" max="7940" width="30.7109375" style="5" customWidth="1"/>
    <col min="7941" max="7941" width="27" style="5" customWidth="1"/>
    <col min="7942" max="7942" width="26.28515625" style="5" customWidth="1"/>
    <col min="7943" max="7943" width="28.28515625" style="5" customWidth="1"/>
    <col min="7944" max="7945" width="28.7109375" style="5" customWidth="1"/>
    <col min="7946" max="7946" width="9.140625" style="5"/>
    <col min="7947" max="7947" width="30" style="5" bestFit="1" customWidth="1"/>
    <col min="7948" max="7948" width="24.140625" style="5" bestFit="1" customWidth="1"/>
    <col min="7949" max="8192" width="9.140625" style="5"/>
    <col min="8193" max="8193" width="23.28515625" style="5" customWidth="1"/>
    <col min="8194" max="8194" width="91.28515625" style="5" customWidth="1"/>
    <col min="8195" max="8195" width="30.5703125" style="5" customWidth="1"/>
    <col min="8196" max="8196" width="30.7109375" style="5" customWidth="1"/>
    <col min="8197" max="8197" width="27" style="5" customWidth="1"/>
    <col min="8198" max="8198" width="26.28515625" style="5" customWidth="1"/>
    <col min="8199" max="8199" width="28.28515625" style="5" customWidth="1"/>
    <col min="8200" max="8201" width="28.7109375" style="5" customWidth="1"/>
    <col min="8202" max="8202" width="9.140625" style="5"/>
    <col min="8203" max="8203" width="30" style="5" bestFit="1" customWidth="1"/>
    <col min="8204" max="8204" width="24.140625" style="5" bestFit="1" customWidth="1"/>
    <col min="8205" max="8448" width="9.140625" style="5"/>
    <col min="8449" max="8449" width="23.28515625" style="5" customWidth="1"/>
    <col min="8450" max="8450" width="91.28515625" style="5" customWidth="1"/>
    <col min="8451" max="8451" width="30.5703125" style="5" customWidth="1"/>
    <col min="8452" max="8452" width="30.7109375" style="5" customWidth="1"/>
    <col min="8453" max="8453" width="27" style="5" customWidth="1"/>
    <col min="8454" max="8454" width="26.28515625" style="5" customWidth="1"/>
    <col min="8455" max="8455" width="28.28515625" style="5" customWidth="1"/>
    <col min="8456" max="8457" width="28.7109375" style="5" customWidth="1"/>
    <col min="8458" max="8458" width="9.140625" style="5"/>
    <col min="8459" max="8459" width="30" style="5" bestFit="1" customWidth="1"/>
    <col min="8460" max="8460" width="24.140625" style="5" bestFit="1" customWidth="1"/>
    <col min="8461" max="8704" width="9.140625" style="5"/>
    <col min="8705" max="8705" width="23.28515625" style="5" customWidth="1"/>
    <col min="8706" max="8706" width="91.28515625" style="5" customWidth="1"/>
    <col min="8707" max="8707" width="30.5703125" style="5" customWidth="1"/>
    <col min="8708" max="8708" width="30.7109375" style="5" customWidth="1"/>
    <col min="8709" max="8709" width="27" style="5" customWidth="1"/>
    <col min="8710" max="8710" width="26.28515625" style="5" customWidth="1"/>
    <col min="8711" max="8711" width="28.28515625" style="5" customWidth="1"/>
    <col min="8712" max="8713" width="28.7109375" style="5" customWidth="1"/>
    <col min="8714" max="8714" width="9.140625" style="5"/>
    <col min="8715" max="8715" width="30" style="5" bestFit="1" customWidth="1"/>
    <col min="8716" max="8716" width="24.140625" style="5" bestFit="1" customWidth="1"/>
    <col min="8717" max="8960" width="9.140625" style="5"/>
    <col min="8961" max="8961" width="23.28515625" style="5" customWidth="1"/>
    <col min="8962" max="8962" width="91.28515625" style="5" customWidth="1"/>
    <col min="8963" max="8963" width="30.5703125" style="5" customWidth="1"/>
    <col min="8964" max="8964" width="30.7109375" style="5" customWidth="1"/>
    <col min="8965" max="8965" width="27" style="5" customWidth="1"/>
    <col min="8966" max="8966" width="26.28515625" style="5" customWidth="1"/>
    <col min="8967" max="8967" width="28.28515625" style="5" customWidth="1"/>
    <col min="8968" max="8969" width="28.7109375" style="5" customWidth="1"/>
    <col min="8970" max="8970" width="9.140625" style="5"/>
    <col min="8971" max="8971" width="30" style="5" bestFit="1" customWidth="1"/>
    <col min="8972" max="8972" width="24.140625" style="5" bestFit="1" customWidth="1"/>
    <col min="8973" max="9216" width="9.140625" style="5"/>
    <col min="9217" max="9217" width="23.28515625" style="5" customWidth="1"/>
    <col min="9218" max="9218" width="91.28515625" style="5" customWidth="1"/>
    <col min="9219" max="9219" width="30.5703125" style="5" customWidth="1"/>
    <col min="9220" max="9220" width="30.7109375" style="5" customWidth="1"/>
    <col min="9221" max="9221" width="27" style="5" customWidth="1"/>
    <col min="9222" max="9222" width="26.28515625" style="5" customWidth="1"/>
    <col min="9223" max="9223" width="28.28515625" style="5" customWidth="1"/>
    <col min="9224" max="9225" width="28.7109375" style="5" customWidth="1"/>
    <col min="9226" max="9226" width="9.140625" style="5"/>
    <col min="9227" max="9227" width="30" style="5" bestFit="1" customWidth="1"/>
    <col min="9228" max="9228" width="24.140625" style="5" bestFit="1" customWidth="1"/>
    <col min="9229" max="9472" width="9.140625" style="5"/>
    <col min="9473" max="9473" width="23.28515625" style="5" customWidth="1"/>
    <col min="9474" max="9474" width="91.28515625" style="5" customWidth="1"/>
    <col min="9475" max="9475" width="30.5703125" style="5" customWidth="1"/>
    <col min="9476" max="9476" width="30.7109375" style="5" customWidth="1"/>
    <col min="9477" max="9477" width="27" style="5" customWidth="1"/>
    <col min="9478" max="9478" width="26.28515625" style="5" customWidth="1"/>
    <col min="9479" max="9479" width="28.28515625" style="5" customWidth="1"/>
    <col min="9480" max="9481" width="28.7109375" style="5" customWidth="1"/>
    <col min="9482" max="9482" width="9.140625" style="5"/>
    <col min="9483" max="9483" width="30" style="5" bestFit="1" customWidth="1"/>
    <col min="9484" max="9484" width="24.140625" style="5" bestFit="1" customWidth="1"/>
    <col min="9485" max="9728" width="9.140625" style="5"/>
    <col min="9729" max="9729" width="23.28515625" style="5" customWidth="1"/>
    <col min="9730" max="9730" width="91.28515625" style="5" customWidth="1"/>
    <col min="9731" max="9731" width="30.5703125" style="5" customWidth="1"/>
    <col min="9732" max="9732" width="30.7109375" style="5" customWidth="1"/>
    <col min="9733" max="9733" width="27" style="5" customWidth="1"/>
    <col min="9734" max="9734" width="26.28515625" style="5" customWidth="1"/>
    <col min="9735" max="9735" width="28.28515625" style="5" customWidth="1"/>
    <col min="9736" max="9737" width="28.7109375" style="5" customWidth="1"/>
    <col min="9738" max="9738" width="9.140625" style="5"/>
    <col min="9739" max="9739" width="30" style="5" bestFit="1" customWidth="1"/>
    <col min="9740" max="9740" width="24.140625" style="5" bestFit="1" customWidth="1"/>
    <col min="9741" max="9984" width="9.140625" style="5"/>
    <col min="9985" max="9985" width="23.28515625" style="5" customWidth="1"/>
    <col min="9986" max="9986" width="91.28515625" style="5" customWidth="1"/>
    <col min="9987" max="9987" width="30.5703125" style="5" customWidth="1"/>
    <col min="9988" max="9988" width="30.7109375" style="5" customWidth="1"/>
    <col min="9989" max="9989" width="27" style="5" customWidth="1"/>
    <col min="9990" max="9990" width="26.28515625" style="5" customWidth="1"/>
    <col min="9991" max="9991" width="28.28515625" style="5" customWidth="1"/>
    <col min="9992" max="9993" width="28.7109375" style="5" customWidth="1"/>
    <col min="9994" max="9994" width="9.140625" style="5"/>
    <col min="9995" max="9995" width="30" style="5" bestFit="1" customWidth="1"/>
    <col min="9996" max="9996" width="24.140625" style="5" bestFit="1" customWidth="1"/>
    <col min="9997" max="10240" width="9.140625" style="5"/>
    <col min="10241" max="10241" width="23.28515625" style="5" customWidth="1"/>
    <col min="10242" max="10242" width="91.28515625" style="5" customWidth="1"/>
    <col min="10243" max="10243" width="30.5703125" style="5" customWidth="1"/>
    <col min="10244" max="10244" width="30.7109375" style="5" customWidth="1"/>
    <col min="10245" max="10245" width="27" style="5" customWidth="1"/>
    <col min="10246" max="10246" width="26.28515625" style="5" customWidth="1"/>
    <col min="10247" max="10247" width="28.28515625" style="5" customWidth="1"/>
    <col min="10248" max="10249" width="28.7109375" style="5" customWidth="1"/>
    <col min="10250" max="10250" width="9.140625" style="5"/>
    <col min="10251" max="10251" width="30" style="5" bestFit="1" customWidth="1"/>
    <col min="10252" max="10252" width="24.140625" style="5" bestFit="1" customWidth="1"/>
    <col min="10253" max="10496" width="9.140625" style="5"/>
    <col min="10497" max="10497" width="23.28515625" style="5" customWidth="1"/>
    <col min="10498" max="10498" width="91.28515625" style="5" customWidth="1"/>
    <col min="10499" max="10499" width="30.5703125" style="5" customWidth="1"/>
    <col min="10500" max="10500" width="30.7109375" style="5" customWidth="1"/>
    <col min="10501" max="10501" width="27" style="5" customWidth="1"/>
    <col min="10502" max="10502" width="26.28515625" style="5" customWidth="1"/>
    <col min="10503" max="10503" width="28.28515625" style="5" customWidth="1"/>
    <col min="10504" max="10505" width="28.7109375" style="5" customWidth="1"/>
    <col min="10506" max="10506" width="9.140625" style="5"/>
    <col min="10507" max="10507" width="30" style="5" bestFit="1" customWidth="1"/>
    <col min="10508" max="10508" width="24.140625" style="5" bestFit="1" customWidth="1"/>
    <col min="10509" max="10752" width="9.140625" style="5"/>
    <col min="10753" max="10753" width="23.28515625" style="5" customWidth="1"/>
    <col min="10754" max="10754" width="91.28515625" style="5" customWidth="1"/>
    <col min="10755" max="10755" width="30.5703125" style="5" customWidth="1"/>
    <col min="10756" max="10756" width="30.7109375" style="5" customWidth="1"/>
    <col min="10757" max="10757" width="27" style="5" customWidth="1"/>
    <col min="10758" max="10758" width="26.28515625" style="5" customWidth="1"/>
    <col min="10759" max="10759" width="28.28515625" style="5" customWidth="1"/>
    <col min="10760" max="10761" width="28.7109375" style="5" customWidth="1"/>
    <col min="10762" max="10762" width="9.140625" style="5"/>
    <col min="10763" max="10763" width="30" style="5" bestFit="1" customWidth="1"/>
    <col min="10764" max="10764" width="24.140625" style="5" bestFit="1" customWidth="1"/>
    <col min="10765" max="11008" width="9.140625" style="5"/>
    <col min="11009" max="11009" width="23.28515625" style="5" customWidth="1"/>
    <col min="11010" max="11010" width="91.28515625" style="5" customWidth="1"/>
    <col min="11011" max="11011" width="30.5703125" style="5" customWidth="1"/>
    <col min="11012" max="11012" width="30.7109375" style="5" customWidth="1"/>
    <col min="11013" max="11013" width="27" style="5" customWidth="1"/>
    <col min="11014" max="11014" width="26.28515625" style="5" customWidth="1"/>
    <col min="11015" max="11015" width="28.28515625" style="5" customWidth="1"/>
    <col min="11016" max="11017" width="28.7109375" style="5" customWidth="1"/>
    <col min="11018" max="11018" width="9.140625" style="5"/>
    <col min="11019" max="11019" width="30" style="5" bestFit="1" customWidth="1"/>
    <col min="11020" max="11020" width="24.140625" style="5" bestFit="1" customWidth="1"/>
    <col min="11021" max="11264" width="9.140625" style="5"/>
    <col min="11265" max="11265" width="23.28515625" style="5" customWidth="1"/>
    <col min="11266" max="11266" width="91.28515625" style="5" customWidth="1"/>
    <col min="11267" max="11267" width="30.5703125" style="5" customWidth="1"/>
    <col min="11268" max="11268" width="30.7109375" style="5" customWidth="1"/>
    <col min="11269" max="11269" width="27" style="5" customWidth="1"/>
    <col min="11270" max="11270" width="26.28515625" style="5" customWidth="1"/>
    <col min="11271" max="11271" width="28.28515625" style="5" customWidth="1"/>
    <col min="11272" max="11273" width="28.7109375" style="5" customWidth="1"/>
    <col min="11274" max="11274" width="9.140625" style="5"/>
    <col min="11275" max="11275" width="30" style="5" bestFit="1" customWidth="1"/>
    <col min="11276" max="11276" width="24.140625" style="5" bestFit="1" customWidth="1"/>
    <col min="11277" max="11520" width="9.140625" style="5"/>
    <col min="11521" max="11521" width="23.28515625" style="5" customWidth="1"/>
    <col min="11522" max="11522" width="91.28515625" style="5" customWidth="1"/>
    <col min="11523" max="11523" width="30.5703125" style="5" customWidth="1"/>
    <col min="11524" max="11524" width="30.7109375" style="5" customWidth="1"/>
    <col min="11525" max="11525" width="27" style="5" customWidth="1"/>
    <col min="11526" max="11526" width="26.28515625" style="5" customWidth="1"/>
    <col min="11527" max="11527" width="28.28515625" style="5" customWidth="1"/>
    <col min="11528" max="11529" width="28.7109375" style="5" customWidth="1"/>
    <col min="11530" max="11530" width="9.140625" style="5"/>
    <col min="11531" max="11531" width="30" style="5" bestFit="1" customWidth="1"/>
    <col min="11532" max="11532" width="24.140625" style="5" bestFit="1" customWidth="1"/>
    <col min="11533" max="11776" width="9.140625" style="5"/>
    <col min="11777" max="11777" width="23.28515625" style="5" customWidth="1"/>
    <col min="11778" max="11778" width="91.28515625" style="5" customWidth="1"/>
    <col min="11779" max="11779" width="30.5703125" style="5" customWidth="1"/>
    <col min="11780" max="11780" width="30.7109375" style="5" customWidth="1"/>
    <col min="11781" max="11781" width="27" style="5" customWidth="1"/>
    <col min="11782" max="11782" width="26.28515625" style="5" customWidth="1"/>
    <col min="11783" max="11783" width="28.28515625" style="5" customWidth="1"/>
    <col min="11784" max="11785" width="28.7109375" style="5" customWidth="1"/>
    <col min="11786" max="11786" width="9.140625" style="5"/>
    <col min="11787" max="11787" width="30" style="5" bestFit="1" customWidth="1"/>
    <col min="11788" max="11788" width="24.140625" style="5" bestFit="1" customWidth="1"/>
    <col min="11789" max="12032" width="9.140625" style="5"/>
    <col min="12033" max="12033" width="23.28515625" style="5" customWidth="1"/>
    <col min="12034" max="12034" width="91.28515625" style="5" customWidth="1"/>
    <col min="12035" max="12035" width="30.5703125" style="5" customWidth="1"/>
    <col min="12036" max="12036" width="30.7109375" style="5" customWidth="1"/>
    <col min="12037" max="12037" width="27" style="5" customWidth="1"/>
    <col min="12038" max="12038" width="26.28515625" style="5" customWidth="1"/>
    <col min="12039" max="12039" width="28.28515625" style="5" customWidth="1"/>
    <col min="12040" max="12041" width="28.7109375" style="5" customWidth="1"/>
    <col min="12042" max="12042" width="9.140625" style="5"/>
    <col min="12043" max="12043" width="30" style="5" bestFit="1" customWidth="1"/>
    <col min="12044" max="12044" width="24.140625" style="5" bestFit="1" customWidth="1"/>
    <col min="12045" max="12288" width="9.140625" style="5"/>
    <col min="12289" max="12289" width="23.28515625" style="5" customWidth="1"/>
    <col min="12290" max="12290" width="91.28515625" style="5" customWidth="1"/>
    <col min="12291" max="12291" width="30.5703125" style="5" customWidth="1"/>
    <col min="12292" max="12292" width="30.7109375" style="5" customWidth="1"/>
    <col min="12293" max="12293" width="27" style="5" customWidth="1"/>
    <col min="12294" max="12294" width="26.28515625" style="5" customWidth="1"/>
    <col min="12295" max="12295" width="28.28515625" style="5" customWidth="1"/>
    <col min="12296" max="12297" width="28.7109375" style="5" customWidth="1"/>
    <col min="12298" max="12298" width="9.140625" style="5"/>
    <col min="12299" max="12299" width="30" style="5" bestFit="1" customWidth="1"/>
    <col min="12300" max="12300" width="24.140625" style="5" bestFit="1" customWidth="1"/>
    <col min="12301" max="12544" width="9.140625" style="5"/>
    <col min="12545" max="12545" width="23.28515625" style="5" customWidth="1"/>
    <col min="12546" max="12546" width="91.28515625" style="5" customWidth="1"/>
    <col min="12547" max="12547" width="30.5703125" style="5" customWidth="1"/>
    <col min="12548" max="12548" width="30.7109375" style="5" customWidth="1"/>
    <col min="12549" max="12549" width="27" style="5" customWidth="1"/>
    <col min="12550" max="12550" width="26.28515625" style="5" customWidth="1"/>
    <col min="12551" max="12551" width="28.28515625" style="5" customWidth="1"/>
    <col min="12552" max="12553" width="28.7109375" style="5" customWidth="1"/>
    <col min="12554" max="12554" width="9.140625" style="5"/>
    <col min="12555" max="12555" width="30" style="5" bestFit="1" customWidth="1"/>
    <col min="12556" max="12556" width="24.140625" style="5" bestFit="1" customWidth="1"/>
    <col min="12557" max="12800" width="9.140625" style="5"/>
    <col min="12801" max="12801" width="23.28515625" style="5" customWidth="1"/>
    <col min="12802" max="12802" width="91.28515625" style="5" customWidth="1"/>
    <col min="12803" max="12803" width="30.5703125" style="5" customWidth="1"/>
    <col min="12804" max="12804" width="30.7109375" style="5" customWidth="1"/>
    <col min="12805" max="12805" width="27" style="5" customWidth="1"/>
    <col min="12806" max="12806" width="26.28515625" style="5" customWidth="1"/>
    <col min="12807" max="12807" width="28.28515625" style="5" customWidth="1"/>
    <col min="12808" max="12809" width="28.7109375" style="5" customWidth="1"/>
    <col min="12810" max="12810" width="9.140625" style="5"/>
    <col min="12811" max="12811" width="30" style="5" bestFit="1" customWidth="1"/>
    <col min="12812" max="12812" width="24.140625" style="5" bestFit="1" customWidth="1"/>
    <col min="12813" max="13056" width="9.140625" style="5"/>
    <col min="13057" max="13057" width="23.28515625" style="5" customWidth="1"/>
    <col min="13058" max="13058" width="91.28515625" style="5" customWidth="1"/>
    <col min="13059" max="13059" width="30.5703125" style="5" customWidth="1"/>
    <col min="13060" max="13060" width="30.7109375" style="5" customWidth="1"/>
    <col min="13061" max="13061" width="27" style="5" customWidth="1"/>
    <col min="13062" max="13062" width="26.28515625" style="5" customWidth="1"/>
    <col min="13063" max="13063" width="28.28515625" style="5" customWidth="1"/>
    <col min="13064" max="13065" width="28.7109375" style="5" customWidth="1"/>
    <col min="13066" max="13066" width="9.140625" style="5"/>
    <col min="13067" max="13067" width="30" style="5" bestFit="1" customWidth="1"/>
    <col min="13068" max="13068" width="24.140625" style="5" bestFit="1" customWidth="1"/>
    <col min="13069" max="13312" width="9.140625" style="5"/>
    <col min="13313" max="13313" width="23.28515625" style="5" customWidth="1"/>
    <col min="13314" max="13314" width="91.28515625" style="5" customWidth="1"/>
    <col min="13315" max="13315" width="30.5703125" style="5" customWidth="1"/>
    <col min="13316" max="13316" width="30.7109375" style="5" customWidth="1"/>
    <col min="13317" max="13317" width="27" style="5" customWidth="1"/>
    <col min="13318" max="13318" width="26.28515625" style="5" customWidth="1"/>
    <col min="13319" max="13319" width="28.28515625" style="5" customWidth="1"/>
    <col min="13320" max="13321" width="28.7109375" style="5" customWidth="1"/>
    <col min="13322" max="13322" width="9.140625" style="5"/>
    <col min="13323" max="13323" width="30" style="5" bestFit="1" customWidth="1"/>
    <col min="13324" max="13324" width="24.140625" style="5" bestFit="1" customWidth="1"/>
    <col min="13325" max="13568" width="9.140625" style="5"/>
    <col min="13569" max="13569" width="23.28515625" style="5" customWidth="1"/>
    <col min="13570" max="13570" width="91.28515625" style="5" customWidth="1"/>
    <col min="13571" max="13571" width="30.5703125" style="5" customWidth="1"/>
    <col min="13572" max="13572" width="30.7109375" style="5" customWidth="1"/>
    <col min="13573" max="13573" width="27" style="5" customWidth="1"/>
    <col min="13574" max="13574" width="26.28515625" style="5" customWidth="1"/>
    <col min="13575" max="13575" width="28.28515625" style="5" customWidth="1"/>
    <col min="13576" max="13577" width="28.7109375" style="5" customWidth="1"/>
    <col min="13578" max="13578" width="9.140625" style="5"/>
    <col min="13579" max="13579" width="30" style="5" bestFit="1" customWidth="1"/>
    <col min="13580" max="13580" width="24.140625" style="5" bestFit="1" customWidth="1"/>
    <col min="13581" max="13824" width="9.140625" style="5"/>
    <col min="13825" max="13825" width="23.28515625" style="5" customWidth="1"/>
    <col min="13826" max="13826" width="91.28515625" style="5" customWidth="1"/>
    <col min="13827" max="13827" width="30.5703125" style="5" customWidth="1"/>
    <col min="13828" max="13828" width="30.7109375" style="5" customWidth="1"/>
    <col min="13829" max="13829" width="27" style="5" customWidth="1"/>
    <col min="13830" max="13830" width="26.28515625" style="5" customWidth="1"/>
    <col min="13831" max="13831" width="28.28515625" style="5" customWidth="1"/>
    <col min="13832" max="13833" width="28.7109375" style="5" customWidth="1"/>
    <col min="13834" max="13834" width="9.140625" style="5"/>
    <col min="13835" max="13835" width="30" style="5" bestFit="1" customWidth="1"/>
    <col min="13836" max="13836" width="24.140625" style="5" bestFit="1" customWidth="1"/>
    <col min="13837" max="14080" width="9.140625" style="5"/>
    <col min="14081" max="14081" width="23.28515625" style="5" customWidth="1"/>
    <col min="14082" max="14082" width="91.28515625" style="5" customWidth="1"/>
    <col min="14083" max="14083" width="30.5703125" style="5" customWidth="1"/>
    <col min="14084" max="14084" width="30.7109375" style="5" customWidth="1"/>
    <col min="14085" max="14085" width="27" style="5" customWidth="1"/>
    <col min="14086" max="14086" width="26.28515625" style="5" customWidth="1"/>
    <col min="14087" max="14087" width="28.28515625" style="5" customWidth="1"/>
    <col min="14088" max="14089" width="28.7109375" style="5" customWidth="1"/>
    <col min="14090" max="14090" width="9.140625" style="5"/>
    <col min="14091" max="14091" width="30" style="5" bestFit="1" customWidth="1"/>
    <col min="14092" max="14092" width="24.140625" style="5" bestFit="1" customWidth="1"/>
    <col min="14093" max="14336" width="9.140625" style="5"/>
    <col min="14337" max="14337" width="23.28515625" style="5" customWidth="1"/>
    <col min="14338" max="14338" width="91.28515625" style="5" customWidth="1"/>
    <col min="14339" max="14339" width="30.5703125" style="5" customWidth="1"/>
    <col min="14340" max="14340" width="30.7109375" style="5" customWidth="1"/>
    <col min="14341" max="14341" width="27" style="5" customWidth="1"/>
    <col min="14342" max="14342" width="26.28515625" style="5" customWidth="1"/>
    <col min="14343" max="14343" width="28.28515625" style="5" customWidth="1"/>
    <col min="14344" max="14345" width="28.7109375" style="5" customWidth="1"/>
    <col min="14346" max="14346" width="9.140625" style="5"/>
    <col min="14347" max="14347" width="30" style="5" bestFit="1" customWidth="1"/>
    <col min="14348" max="14348" width="24.140625" style="5" bestFit="1" customWidth="1"/>
    <col min="14349" max="14592" width="9.140625" style="5"/>
    <col min="14593" max="14593" width="23.28515625" style="5" customWidth="1"/>
    <col min="14594" max="14594" width="91.28515625" style="5" customWidth="1"/>
    <col min="14595" max="14595" width="30.5703125" style="5" customWidth="1"/>
    <col min="14596" max="14596" width="30.7109375" style="5" customWidth="1"/>
    <col min="14597" max="14597" width="27" style="5" customWidth="1"/>
    <col min="14598" max="14598" width="26.28515625" style="5" customWidth="1"/>
    <col min="14599" max="14599" width="28.28515625" style="5" customWidth="1"/>
    <col min="14600" max="14601" width="28.7109375" style="5" customWidth="1"/>
    <col min="14602" max="14602" width="9.140625" style="5"/>
    <col min="14603" max="14603" width="30" style="5" bestFit="1" customWidth="1"/>
    <col min="14604" max="14604" width="24.140625" style="5" bestFit="1" customWidth="1"/>
    <col min="14605" max="14848" width="9.140625" style="5"/>
    <col min="14849" max="14849" width="23.28515625" style="5" customWidth="1"/>
    <col min="14850" max="14850" width="91.28515625" style="5" customWidth="1"/>
    <col min="14851" max="14851" width="30.5703125" style="5" customWidth="1"/>
    <col min="14852" max="14852" width="30.7109375" style="5" customWidth="1"/>
    <col min="14853" max="14853" width="27" style="5" customWidth="1"/>
    <col min="14854" max="14854" width="26.28515625" style="5" customWidth="1"/>
    <col min="14855" max="14855" width="28.28515625" style="5" customWidth="1"/>
    <col min="14856" max="14857" width="28.7109375" style="5" customWidth="1"/>
    <col min="14858" max="14858" width="9.140625" style="5"/>
    <col min="14859" max="14859" width="30" style="5" bestFit="1" customWidth="1"/>
    <col min="14860" max="14860" width="24.140625" style="5" bestFit="1" customWidth="1"/>
    <col min="14861" max="15104" width="9.140625" style="5"/>
    <col min="15105" max="15105" width="23.28515625" style="5" customWidth="1"/>
    <col min="15106" max="15106" width="91.28515625" style="5" customWidth="1"/>
    <col min="15107" max="15107" width="30.5703125" style="5" customWidth="1"/>
    <col min="15108" max="15108" width="30.7109375" style="5" customWidth="1"/>
    <col min="15109" max="15109" width="27" style="5" customWidth="1"/>
    <col min="15110" max="15110" width="26.28515625" style="5" customWidth="1"/>
    <col min="15111" max="15111" width="28.28515625" style="5" customWidth="1"/>
    <col min="15112" max="15113" width="28.7109375" style="5" customWidth="1"/>
    <col min="15114" max="15114" width="9.140625" style="5"/>
    <col min="15115" max="15115" width="30" style="5" bestFit="1" customWidth="1"/>
    <col min="15116" max="15116" width="24.140625" style="5" bestFit="1" customWidth="1"/>
    <col min="15117" max="15360" width="9.140625" style="5"/>
    <col min="15361" max="15361" width="23.28515625" style="5" customWidth="1"/>
    <col min="15362" max="15362" width="91.28515625" style="5" customWidth="1"/>
    <col min="15363" max="15363" width="30.5703125" style="5" customWidth="1"/>
    <col min="15364" max="15364" width="30.7109375" style="5" customWidth="1"/>
    <col min="15365" max="15365" width="27" style="5" customWidth="1"/>
    <col min="15366" max="15366" width="26.28515625" style="5" customWidth="1"/>
    <col min="15367" max="15367" width="28.28515625" style="5" customWidth="1"/>
    <col min="15368" max="15369" width="28.7109375" style="5" customWidth="1"/>
    <col min="15370" max="15370" width="9.140625" style="5"/>
    <col min="15371" max="15371" width="30" style="5" bestFit="1" customWidth="1"/>
    <col min="15372" max="15372" width="24.140625" style="5" bestFit="1" customWidth="1"/>
    <col min="15373" max="15616" width="9.140625" style="5"/>
    <col min="15617" max="15617" width="23.28515625" style="5" customWidth="1"/>
    <col min="15618" max="15618" width="91.28515625" style="5" customWidth="1"/>
    <col min="15619" max="15619" width="30.5703125" style="5" customWidth="1"/>
    <col min="15620" max="15620" width="30.7109375" style="5" customWidth="1"/>
    <col min="15621" max="15621" width="27" style="5" customWidth="1"/>
    <col min="15622" max="15622" width="26.28515625" style="5" customWidth="1"/>
    <col min="15623" max="15623" width="28.28515625" style="5" customWidth="1"/>
    <col min="15624" max="15625" width="28.7109375" style="5" customWidth="1"/>
    <col min="15626" max="15626" width="9.140625" style="5"/>
    <col min="15627" max="15627" width="30" style="5" bestFit="1" customWidth="1"/>
    <col min="15628" max="15628" width="24.140625" style="5" bestFit="1" customWidth="1"/>
    <col min="15629" max="15872" width="9.140625" style="5"/>
    <col min="15873" max="15873" width="23.28515625" style="5" customWidth="1"/>
    <col min="15874" max="15874" width="91.28515625" style="5" customWidth="1"/>
    <col min="15875" max="15875" width="30.5703125" style="5" customWidth="1"/>
    <col min="15876" max="15876" width="30.7109375" style="5" customWidth="1"/>
    <col min="15877" max="15877" width="27" style="5" customWidth="1"/>
    <col min="15878" max="15878" width="26.28515625" style="5" customWidth="1"/>
    <col min="15879" max="15879" width="28.28515625" style="5" customWidth="1"/>
    <col min="15880" max="15881" width="28.7109375" style="5" customWidth="1"/>
    <col min="15882" max="15882" width="9.140625" style="5"/>
    <col min="15883" max="15883" width="30" style="5" bestFit="1" customWidth="1"/>
    <col min="15884" max="15884" width="24.140625" style="5" bestFit="1" customWidth="1"/>
    <col min="15885" max="16128" width="9.140625" style="5"/>
    <col min="16129" max="16129" width="23.28515625" style="5" customWidth="1"/>
    <col min="16130" max="16130" width="91.28515625" style="5" customWidth="1"/>
    <col min="16131" max="16131" width="30.5703125" style="5" customWidth="1"/>
    <col min="16132" max="16132" width="30.7109375" style="5" customWidth="1"/>
    <col min="16133" max="16133" width="27" style="5" customWidth="1"/>
    <col min="16134" max="16134" width="26.28515625" style="5" customWidth="1"/>
    <col min="16135" max="16135" width="28.28515625" style="5" customWidth="1"/>
    <col min="16136" max="16137" width="28.7109375" style="5" customWidth="1"/>
    <col min="16138" max="16138" width="9.140625" style="5"/>
    <col min="16139" max="16139" width="30" style="5" bestFit="1" customWidth="1"/>
    <col min="16140" max="16140" width="24.140625" style="5" bestFit="1" customWidth="1"/>
    <col min="16141" max="16384" width="9.140625" style="5"/>
  </cols>
  <sheetData>
    <row r="1" spans="1:11" ht="122.25" customHeight="1" x14ac:dyDescent="0.35">
      <c r="D1" s="2" t="s">
        <v>0</v>
      </c>
      <c r="E1" s="2"/>
      <c r="F1" s="2"/>
      <c r="G1" s="3"/>
      <c r="H1" s="4"/>
      <c r="I1" s="4"/>
    </row>
    <row r="2" spans="1:11" ht="33" customHeight="1" x14ac:dyDescent="0.35">
      <c r="A2" s="6" t="s">
        <v>1</v>
      </c>
      <c r="B2" s="6"/>
      <c r="C2" s="6"/>
      <c r="D2" s="6"/>
      <c r="E2" s="6"/>
      <c r="F2" s="6"/>
      <c r="H2" s="4"/>
      <c r="I2" s="4"/>
    </row>
    <row r="3" spans="1:11" ht="33" customHeight="1" x14ac:dyDescent="0.35">
      <c r="A3" s="7"/>
      <c r="B3" s="8">
        <v>2600000000</v>
      </c>
      <c r="C3" s="7"/>
      <c r="D3" s="7"/>
      <c r="E3" s="7"/>
      <c r="H3" s="4"/>
      <c r="I3" s="4"/>
    </row>
    <row r="4" spans="1:11" ht="34.5" customHeight="1" x14ac:dyDescent="0.35">
      <c r="B4" s="9" t="s">
        <v>2</v>
      </c>
      <c r="C4" s="10"/>
      <c r="D4" s="11"/>
      <c r="E4" s="10"/>
      <c r="F4" s="12" t="s">
        <v>3</v>
      </c>
      <c r="G4" s="12"/>
      <c r="H4" s="4"/>
      <c r="I4" s="4"/>
    </row>
    <row r="5" spans="1:11" ht="21.75" customHeight="1" x14ac:dyDescent="0.35">
      <c r="A5" s="13" t="s">
        <v>4</v>
      </c>
      <c r="B5" s="13" t="s">
        <v>5</v>
      </c>
      <c r="C5" s="13" t="s">
        <v>6</v>
      </c>
      <c r="D5" s="14" t="s">
        <v>7</v>
      </c>
      <c r="E5" s="13" t="s">
        <v>8</v>
      </c>
      <c r="F5" s="13"/>
      <c r="G5" s="15"/>
      <c r="H5" s="4"/>
      <c r="I5" s="4"/>
    </row>
    <row r="6" spans="1:11" ht="43.5" customHeight="1" x14ac:dyDescent="0.35">
      <c r="A6" s="13"/>
      <c r="B6" s="13"/>
      <c r="C6" s="13"/>
      <c r="D6" s="14"/>
      <c r="E6" s="16" t="s">
        <v>6</v>
      </c>
      <c r="F6" s="16" t="s">
        <v>9</v>
      </c>
      <c r="G6" s="15" t="s">
        <v>10</v>
      </c>
      <c r="H6" s="15" t="s">
        <v>11</v>
      </c>
      <c r="I6" s="4"/>
    </row>
    <row r="7" spans="1:11" s="21" customFormat="1" ht="26.25" x14ac:dyDescent="0.35">
      <c r="A7" s="17">
        <v>10000000</v>
      </c>
      <c r="B7" s="18" t="s">
        <v>12</v>
      </c>
      <c r="C7" s="19">
        <f>C8+C11+C16+C21+C36</f>
        <v>79562295100</v>
      </c>
      <c r="D7" s="20">
        <f>D8+D11+D16+D21+D36</f>
        <v>79473995100</v>
      </c>
      <c r="E7" s="19">
        <f>E8+E11+E16+E21+E36</f>
        <v>88300000</v>
      </c>
      <c r="F7" s="19">
        <f>F8+F11+F16+F21</f>
        <v>0</v>
      </c>
      <c r="G7" s="4"/>
      <c r="H7" s="4"/>
      <c r="I7" s="4"/>
    </row>
    <row r="8" spans="1:11" s="26" customFormat="1" ht="46.5" x14ac:dyDescent="0.35">
      <c r="A8" s="22">
        <v>11000000</v>
      </c>
      <c r="B8" s="23" t="s">
        <v>13</v>
      </c>
      <c r="C8" s="24">
        <f>C9+C10</f>
        <v>54927678000</v>
      </c>
      <c r="D8" s="25">
        <f>D9+D10</f>
        <v>54927678000</v>
      </c>
      <c r="E8" s="24">
        <f>E9+E10</f>
        <v>0</v>
      </c>
      <c r="F8" s="24">
        <f>F9+F10</f>
        <v>0</v>
      </c>
      <c r="G8" s="4"/>
      <c r="H8" s="4"/>
      <c r="I8" s="4"/>
    </row>
    <row r="9" spans="1:11" ht="26.25" x14ac:dyDescent="0.35">
      <c r="A9" s="27">
        <v>11010000</v>
      </c>
      <c r="B9" s="28" t="s">
        <v>14</v>
      </c>
      <c r="C9" s="29">
        <f>D9+E9</f>
        <v>40345678000</v>
      </c>
      <c r="D9" s="30">
        <f>39645678000+700000000</f>
        <v>40345678000</v>
      </c>
      <c r="E9" s="31"/>
      <c r="F9" s="31"/>
      <c r="G9" s="4"/>
      <c r="H9" s="4"/>
      <c r="I9" s="4"/>
      <c r="K9" s="32"/>
    </row>
    <row r="10" spans="1:11" ht="26.25" x14ac:dyDescent="0.35">
      <c r="A10" s="27">
        <v>11020000</v>
      </c>
      <c r="B10" s="28" t="s">
        <v>15</v>
      </c>
      <c r="C10" s="29">
        <f>D10+E10</f>
        <v>14582000000</v>
      </c>
      <c r="D10" s="30">
        <v>14582000000</v>
      </c>
      <c r="E10" s="31"/>
      <c r="F10" s="31"/>
      <c r="G10" s="4"/>
      <c r="H10" s="4"/>
      <c r="I10" s="4"/>
      <c r="K10" s="32"/>
    </row>
    <row r="11" spans="1:11" s="26" customFormat="1" ht="46.5" x14ac:dyDescent="0.35">
      <c r="A11" s="22">
        <v>13000000</v>
      </c>
      <c r="B11" s="23" t="s">
        <v>16</v>
      </c>
      <c r="C11" s="24">
        <f>C12+C13+C15+C14</f>
        <v>50767000</v>
      </c>
      <c r="D11" s="25">
        <f>D12+D13+D15+D14</f>
        <v>50767000</v>
      </c>
      <c r="E11" s="24">
        <f>E12+E13+E15</f>
        <v>0</v>
      </c>
      <c r="F11" s="24">
        <f>F12+F13+F15</f>
        <v>0</v>
      </c>
      <c r="G11" s="4"/>
      <c r="H11" s="4"/>
      <c r="I11" s="4"/>
      <c r="K11" s="32"/>
    </row>
    <row r="12" spans="1:11" ht="26.25" x14ac:dyDescent="0.35">
      <c r="A12" s="27">
        <v>13020000</v>
      </c>
      <c r="B12" s="28" t="s">
        <v>17</v>
      </c>
      <c r="C12" s="29">
        <f>D12+E12</f>
        <v>41610000</v>
      </c>
      <c r="D12" s="30">
        <v>41610000</v>
      </c>
      <c r="E12" s="33"/>
      <c r="F12" s="33"/>
      <c r="G12" s="4"/>
      <c r="H12" s="4"/>
      <c r="I12" s="4"/>
      <c r="K12" s="32"/>
    </row>
    <row r="13" spans="1:11" ht="46.5" x14ac:dyDescent="0.35">
      <c r="A13" s="27">
        <v>13030000</v>
      </c>
      <c r="B13" s="28" t="s">
        <v>18</v>
      </c>
      <c r="C13" s="29">
        <f>D13+E13</f>
        <v>4430000</v>
      </c>
      <c r="D13" s="30">
        <v>4430000</v>
      </c>
      <c r="E13" s="33"/>
      <c r="F13" s="33"/>
      <c r="G13" s="4"/>
      <c r="H13" s="4"/>
      <c r="I13" s="4"/>
      <c r="K13" s="32"/>
    </row>
    <row r="14" spans="1:11" ht="26.25" x14ac:dyDescent="0.35">
      <c r="A14" s="27">
        <v>13040000</v>
      </c>
      <c r="B14" s="28" t="s">
        <v>19</v>
      </c>
      <c r="C14" s="29">
        <f>D14+E14</f>
        <v>4500000</v>
      </c>
      <c r="D14" s="30">
        <v>4500000</v>
      </c>
      <c r="E14" s="33"/>
      <c r="F14" s="33"/>
      <c r="G14" s="4"/>
      <c r="H14" s="4"/>
      <c r="I14" s="4"/>
      <c r="K14" s="32"/>
    </row>
    <row r="15" spans="1:11" ht="26.25" x14ac:dyDescent="0.35">
      <c r="A15" s="27">
        <v>13070000</v>
      </c>
      <c r="B15" s="28" t="s">
        <v>20</v>
      </c>
      <c r="C15" s="29">
        <f>D15+E15</f>
        <v>227000</v>
      </c>
      <c r="D15" s="30">
        <v>227000</v>
      </c>
      <c r="E15" s="33"/>
      <c r="F15" s="33"/>
      <c r="G15" s="4"/>
      <c r="H15" s="4"/>
      <c r="I15" s="4"/>
      <c r="K15" s="32"/>
    </row>
    <row r="16" spans="1:11" s="26" customFormat="1" ht="26.25" x14ac:dyDescent="0.35">
      <c r="A16" s="22">
        <v>14000000</v>
      </c>
      <c r="B16" s="23" t="s">
        <v>21</v>
      </c>
      <c r="C16" s="24">
        <f>D16</f>
        <v>3557465000</v>
      </c>
      <c r="D16" s="25">
        <f>D20+D18+D17+D19</f>
        <v>3557465000</v>
      </c>
      <c r="E16" s="24">
        <f>E20</f>
        <v>0</v>
      </c>
      <c r="F16" s="24">
        <f>F20</f>
        <v>0</v>
      </c>
      <c r="G16" s="4"/>
      <c r="H16" s="4"/>
      <c r="I16" s="4"/>
      <c r="K16" s="32"/>
    </row>
    <row r="17" spans="1:11" s="26" customFormat="1" ht="46.5" x14ac:dyDescent="0.35">
      <c r="A17" s="27">
        <v>14021900</v>
      </c>
      <c r="B17" s="28" t="s">
        <v>22</v>
      </c>
      <c r="C17" s="29">
        <f>D17</f>
        <v>139000000</v>
      </c>
      <c r="D17" s="34">
        <v>139000000</v>
      </c>
      <c r="E17" s="24"/>
      <c r="F17" s="24"/>
      <c r="G17" s="4"/>
      <c r="H17" s="4"/>
      <c r="I17" s="4"/>
      <c r="K17" s="32"/>
    </row>
    <row r="18" spans="1:11" s="26" customFormat="1" ht="46.5" x14ac:dyDescent="0.35">
      <c r="A18" s="27">
        <v>14031900</v>
      </c>
      <c r="B18" s="28" t="s">
        <v>23</v>
      </c>
      <c r="C18" s="29">
        <f>D18</f>
        <v>620000000</v>
      </c>
      <c r="D18" s="34">
        <v>620000000</v>
      </c>
      <c r="E18" s="24"/>
      <c r="F18" s="24"/>
      <c r="G18" s="4"/>
      <c r="H18" s="4"/>
      <c r="I18" s="4"/>
      <c r="K18" s="32"/>
    </row>
    <row r="19" spans="1:11" s="26" customFormat="1" ht="139.5" x14ac:dyDescent="0.35">
      <c r="A19" s="27">
        <v>14040100</v>
      </c>
      <c r="B19" s="28" t="s">
        <v>24</v>
      </c>
      <c r="C19" s="29">
        <f>D19</f>
        <v>1394010000</v>
      </c>
      <c r="D19" s="34">
        <v>1394010000</v>
      </c>
      <c r="E19" s="24"/>
      <c r="F19" s="24"/>
      <c r="G19" s="4"/>
      <c r="H19" s="4"/>
      <c r="I19" s="4"/>
      <c r="K19" s="32"/>
    </row>
    <row r="20" spans="1:11" ht="96" customHeight="1" x14ac:dyDescent="0.35">
      <c r="A20" s="27">
        <v>14040200</v>
      </c>
      <c r="B20" s="28" t="s">
        <v>25</v>
      </c>
      <c r="C20" s="29">
        <f>D20+E20</f>
        <v>1404455000</v>
      </c>
      <c r="D20" s="30">
        <v>1404455000</v>
      </c>
      <c r="E20" s="33"/>
      <c r="F20" s="33"/>
      <c r="G20" s="4"/>
      <c r="H20" s="4"/>
      <c r="I20" s="4"/>
      <c r="K20" s="32"/>
    </row>
    <row r="21" spans="1:11" s="26" customFormat="1" ht="26.25" x14ac:dyDescent="0.35">
      <c r="A21" s="22">
        <v>18000000</v>
      </c>
      <c r="B21" s="23" t="s">
        <v>26</v>
      </c>
      <c r="C21" s="24">
        <f t="shared" ref="C21:C32" si="0">D21</f>
        <v>20938085100</v>
      </c>
      <c r="D21" s="25">
        <f>D22+D33+D34+D35</f>
        <v>20938085100</v>
      </c>
      <c r="E21" s="24">
        <f>E22+E27+E28+E29+E30+E31+E32+E33+E34+E35</f>
        <v>0</v>
      </c>
      <c r="F21" s="24">
        <f>F22+F27+F28+F29+F30+F31+F32+F33+F34+F35</f>
        <v>0</v>
      </c>
      <c r="G21" s="4"/>
      <c r="H21" s="4"/>
      <c r="I21" s="4"/>
      <c r="K21" s="32"/>
    </row>
    <row r="22" spans="1:11" ht="26.25" x14ac:dyDescent="0.35">
      <c r="A22" s="27">
        <v>18010000</v>
      </c>
      <c r="B22" s="28" t="s">
        <v>27</v>
      </c>
      <c r="C22" s="29">
        <f t="shared" si="0"/>
        <v>6945324100</v>
      </c>
      <c r="D22" s="34">
        <f>D23+D24+D25+D26+D27+D28+D29+D30+D31+D32</f>
        <v>6945324100</v>
      </c>
      <c r="E22" s="29">
        <f>E27+E28+E29+E30+E31+E32</f>
        <v>0</v>
      </c>
      <c r="F22" s="29">
        <f>F27+F28+F29+F30+F31+F32</f>
        <v>0</v>
      </c>
      <c r="G22" s="4"/>
      <c r="H22" s="4"/>
      <c r="I22" s="4"/>
      <c r="K22" s="32"/>
    </row>
    <row r="23" spans="1:11" ht="69.75" x14ac:dyDescent="0.35">
      <c r="A23" s="27">
        <v>18010100</v>
      </c>
      <c r="B23" s="28" t="s">
        <v>28</v>
      </c>
      <c r="C23" s="29">
        <f t="shared" si="0"/>
        <v>85810700</v>
      </c>
      <c r="D23" s="34">
        <v>85810700</v>
      </c>
      <c r="E23" s="29"/>
      <c r="F23" s="29"/>
      <c r="G23" s="4"/>
      <c r="H23" s="4"/>
      <c r="I23" s="4"/>
      <c r="K23" s="32"/>
    </row>
    <row r="24" spans="1:11" ht="69.75" x14ac:dyDescent="0.35">
      <c r="A24" s="27">
        <v>18010200</v>
      </c>
      <c r="B24" s="28" t="s">
        <v>29</v>
      </c>
      <c r="C24" s="29">
        <f t="shared" si="0"/>
        <v>221000000</v>
      </c>
      <c r="D24" s="34">
        <f>250000000-29000000</f>
        <v>221000000</v>
      </c>
      <c r="E24" s="29"/>
      <c r="F24" s="29"/>
      <c r="G24" s="4"/>
      <c r="H24" s="4"/>
      <c r="I24" s="4"/>
      <c r="K24" s="32"/>
    </row>
    <row r="25" spans="1:11" ht="69.75" x14ac:dyDescent="0.35">
      <c r="A25" s="27">
        <v>18010300</v>
      </c>
      <c r="B25" s="28" t="s">
        <v>30</v>
      </c>
      <c r="C25" s="29">
        <f t="shared" si="0"/>
        <v>200000000</v>
      </c>
      <c r="D25" s="34">
        <v>200000000</v>
      </c>
      <c r="E25" s="29"/>
      <c r="F25" s="29"/>
      <c r="G25" s="4">
        <f>D24+D25</f>
        <v>421000000</v>
      </c>
      <c r="H25" s="4"/>
      <c r="I25" s="4"/>
      <c r="K25" s="32"/>
    </row>
    <row r="26" spans="1:11" ht="69.75" x14ac:dyDescent="0.35">
      <c r="A26" s="27">
        <v>18010400</v>
      </c>
      <c r="B26" s="28" t="s">
        <v>31</v>
      </c>
      <c r="C26" s="29">
        <f t="shared" si="0"/>
        <v>1386691100</v>
      </c>
      <c r="D26" s="34">
        <f>1210079300+176611800</f>
        <v>1386691100</v>
      </c>
      <c r="E26" s="29"/>
      <c r="F26" s="29"/>
      <c r="G26" s="4">
        <f>D26+D23</f>
        <v>1472501800</v>
      </c>
      <c r="H26" s="4"/>
      <c r="I26" s="4"/>
      <c r="K26" s="32"/>
    </row>
    <row r="27" spans="1:11" ht="30" customHeight="1" x14ac:dyDescent="0.35">
      <c r="A27" s="27">
        <v>18010500</v>
      </c>
      <c r="B27" s="28" t="s">
        <v>32</v>
      </c>
      <c r="C27" s="29">
        <f t="shared" si="0"/>
        <v>1439879300</v>
      </c>
      <c r="D27" s="34">
        <f>1400000000+25060000+14890300-71000</f>
        <v>1439879300</v>
      </c>
      <c r="E27" s="33"/>
      <c r="F27" s="33"/>
      <c r="G27" s="4"/>
      <c r="H27" s="4"/>
      <c r="I27" s="4"/>
      <c r="K27" s="32"/>
    </row>
    <row r="28" spans="1:11" ht="30" customHeight="1" x14ac:dyDescent="0.35">
      <c r="A28" s="27">
        <v>18010600</v>
      </c>
      <c r="B28" s="28" t="s">
        <v>33</v>
      </c>
      <c r="C28" s="29">
        <f t="shared" si="0"/>
        <v>3482200000</v>
      </c>
      <c r="D28" s="34">
        <v>3482200000</v>
      </c>
      <c r="E28" s="33"/>
      <c r="F28" s="33"/>
      <c r="G28" s="4">
        <f>D27+D29</f>
        <v>1471379300</v>
      </c>
      <c r="H28" s="4"/>
      <c r="I28" s="4"/>
      <c r="K28" s="32"/>
    </row>
    <row r="29" spans="1:11" ht="30" customHeight="1" x14ac:dyDescent="0.35">
      <c r="A29" s="27">
        <v>18010700</v>
      </c>
      <c r="B29" s="28" t="s">
        <v>34</v>
      </c>
      <c r="C29" s="29">
        <f t="shared" si="0"/>
        <v>31500000</v>
      </c>
      <c r="D29" s="34">
        <v>31500000</v>
      </c>
      <c r="E29" s="33"/>
      <c r="F29" s="33"/>
      <c r="G29" s="4">
        <f>D28+D30</f>
        <v>3533500000</v>
      </c>
      <c r="H29" s="4"/>
      <c r="I29" s="4"/>
      <c r="K29" s="32"/>
    </row>
    <row r="30" spans="1:11" ht="30" customHeight="1" x14ac:dyDescent="0.35">
      <c r="A30" s="27">
        <v>18010900</v>
      </c>
      <c r="B30" s="28" t="s">
        <v>35</v>
      </c>
      <c r="C30" s="29">
        <f t="shared" si="0"/>
        <v>51300000</v>
      </c>
      <c r="D30" s="34">
        <v>51300000</v>
      </c>
      <c r="E30" s="33"/>
      <c r="F30" s="33"/>
      <c r="G30" s="4"/>
      <c r="H30" s="4"/>
      <c r="I30" s="4"/>
      <c r="K30" s="32"/>
    </row>
    <row r="31" spans="1:11" ht="30" customHeight="1" x14ac:dyDescent="0.35">
      <c r="A31" s="27">
        <v>18011000</v>
      </c>
      <c r="B31" s="28" t="s">
        <v>36</v>
      </c>
      <c r="C31" s="29">
        <f t="shared" si="0"/>
        <v>23000000</v>
      </c>
      <c r="D31" s="34">
        <v>23000000</v>
      </c>
      <c r="E31" s="33"/>
      <c r="F31" s="33"/>
      <c r="G31" s="4"/>
      <c r="H31" s="4"/>
      <c r="I31" s="4"/>
      <c r="K31" s="32"/>
    </row>
    <row r="32" spans="1:11" ht="30" customHeight="1" x14ac:dyDescent="0.35">
      <c r="A32" s="27">
        <v>18011100</v>
      </c>
      <c r="B32" s="28" t="s">
        <v>37</v>
      </c>
      <c r="C32" s="29">
        <f t="shared" si="0"/>
        <v>23943000</v>
      </c>
      <c r="D32" s="34">
        <v>23943000</v>
      </c>
      <c r="E32" s="33"/>
      <c r="F32" s="33"/>
      <c r="G32" s="4"/>
      <c r="H32" s="4"/>
      <c r="I32" s="4"/>
      <c r="K32" s="32"/>
    </row>
    <row r="33" spans="1:11" ht="30" hidden="1" customHeight="1" x14ac:dyDescent="0.35">
      <c r="A33" s="27">
        <v>18020000</v>
      </c>
      <c r="B33" s="28" t="s">
        <v>38</v>
      </c>
      <c r="C33" s="29">
        <f>D33+E33</f>
        <v>0</v>
      </c>
      <c r="D33" s="30"/>
      <c r="E33" s="33"/>
      <c r="F33" s="33"/>
      <c r="G33" s="4"/>
      <c r="H33" s="4"/>
      <c r="I33" s="4"/>
      <c r="K33" s="32"/>
    </row>
    <row r="34" spans="1:11" ht="30" customHeight="1" x14ac:dyDescent="0.35">
      <c r="A34" s="27">
        <v>18030000</v>
      </c>
      <c r="B34" s="28" t="s">
        <v>39</v>
      </c>
      <c r="C34" s="29">
        <f>D34+E34</f>
        <v>41761000</v>
      </c>
      <c r="D34" s="30">
        <v>41761000</v>
      </c>
      <c r="E34" s="33"/>
      <c r="F34" s="33"/>
      <c r="G34" s="4"/>
      <c r="H34" s="4"/>
      <c r="I34" s="4"/>
      <c r="K34" s="32"/>
    </row>
    <row r="35" spans="1:11" ht="30" customHeight="1" x14ac:dyDescent="0.35">
      <c r="A35" s="27">
        <v>18050000</v>
      </c>
      <c r="B35" s="28" t="s">
        <v>40</v>
      </c>
      <c r="C35" s="29">
        <f>D35+E35</f>
        <v>13951000000</v>
      </c>
      <c r="D35" s="30">
        <v>13951000000</v>
      </c>
      <c r="E35" s="33"/>
      <c r="F35" s="33"/>
      <c r="G35" s="4"/>
      <c r="H35" s="4"/>
      <c r="I35" s="4"/>
      <c r="K35" s="32"/>
    </row>
    <row r="36" spans="1:11" s="26" customFormat="1" ht="26.25" x14ac:dyDescent="0.35">
      <c r="A36" s="22">
        <v>19000000</v>
      </c>
      <c r="B36" s="23" t="s">
        <v>41</v>
      </c>
      <c r="C36" s="24">
        <f>C37</f>
        <v>88300000</v>
      </c>
      <c r="D36" s="25">
        <f>D37</f>
        <v>0</v>
      </c>
      <c r="E36" s="24">
        <f>E37</f>
        <v>88300000</v>
      </c>
      <c r="F36" s="24">
        <f>F37</f>
        <v>0</v>
      </c>
      <c r="G36" s="4"/>
      <c r="H36" s="4"/>
      <c r="I36" s="4"/>
      <c r="K36" s="32"/>
    </row>
    <row r="37" spans="1:11" ht="26.25" x14ac:dyDescent="0.35">
      <c r="A37" s="27">
        <v>19010000</v>
      </c>
      <c r="B37" s="28" t="s">
        <v>42</v>
      </c>
      <c r="C37" s="29">
        <f>D37+E37</f>
        <v>88300000</v>
      </c>
      <c r="D37" s="30"/>
      <c r="E37" s="33">
        <v>88300000</v>
      </c>
      <c r="F37" s="33"/>
      <c r="G37" s="4"/>
      <c r="H37" s="4"/>
      <c r="I37" s="4"/>
      <c r="K37" s="32"/>
    </row>
    <row r="38" spans="1:11" s="21" customFormat="1" ht="26.25" x14ac:dyDescent="0.35">
      <c r="A38" s="17">
        <v>20000000</v>
      </c>
      <c r="B38" s="18" t="s">
        <v>43</v>
      </c>
      <c r="C38" s="19">
        <f>C39+C49+C56+C61+C47</f>
        <v>3203975326</v>
      </c>
      <c r="D38" s="20">
        <f>D39+D49+D56</f>
        <v>672866000</v>
      </c>
      <c r="E38" s="19">
        <f>E39+E49+E56+E61+E47</f>
        <v>2531109326</v>
      </c>
      <c r="F38" s="19">
        <f>F39+F49+F56+F61</f>
        <v>0</v>
      </c>
      <c r="G38" s="4"/>
      <c r="H38" s="4"/>
      <c r="I38" s="4"/>
      <c r="K38" s="32"/>
    </row>
    <row r="39" spans="1:11" s="26" customFormat="1" ht="40.5" customHeight="1" x14ac:dyDescent="0.35">
      <c r="A39" s="22">
        <v>21000000</v>
      </c>
      <c r="B39" s="23" t="s">
        <v>44</v>
      </c>
      <c r="C39" s="24">
        <f>+C40+C41+C42</f>
        <v>3000000</v>
      </c>
      <c r="D39" s="25">
        <f>+D42+D40</f>
        <v>3000000</v>
      </c>
      <c r="E39" s="24">
        <f>+E41+E42+E44+E45</f>
        <v>0</v>
      </c>
      <c r="F39" s="24">
        <f>+F41+F42+F44+F45</f>
        <v>0</v>
      </c>
      <c r="G39" s="4"/>
      <c r="H39" s="4"/>
      <c r="I39" s="4"/>
      <c r="K39" s="32"/>
    </row>
    <row r="40" spans="1:11" s="26" customFormat="1" ht="70.5" hidden="1" customHeight="1" x14ac:dyDescent="0.35">
      <c r="A40" s="27">
        <v>21010300</v>
      </c>
      <c r="B40" s="28" t="s">
        <v>45</v>
      </c>
      <c r="C40" s="33">
        <f>D40</f>
        <v>0</v>
      </c>
      <c r="D40" s="31"/>
      <c r="E40" s="24"/>
      <c r="F40" s="24"/>
      <c r="G40" s="4"/>
      <c r="H40" s="4"/>
      <c r="I40" s="4"/>
      <c r="K40" s="32"/>
    </row>
    <row r="41" spans="1:11" ht="82.5" hidden="1" customHeight="1" x14ac:dyDescent="0.35">
      <c r="A41" s="27">
        <v>21010800</v>
      </c>
      <c r="B41" s="28" t="s">
        <v>46</v>
      </c>
      <c r="C41" s="29">
        <f t="shared" ref="C41:C48" si="1">D41+E41</f>
        <v>0</v>
      </c>
      <c r="D41" s="30"/>
      <c r="E41" s="33"/>
      <c r="F41" s="33"/>
      <c r="G41" s="4"/>
      <c r="H41" s="4"/>
      <c r="I41" s="4"/>
      <c r="K41" s="32"/>
    </row>
    <row r="42" spans="1:11" ht="26.25" x14ac:dyDescent="0.35">
      <c r="A42" s="16">
        <v>21080000</v>
      </c>
      <c r="B42" s="35" t="s">
        <v>47</v>
      </c>
      <c r="C42" s="19">
        <f t="shared" si="1"/>
        <v>3000000</v>
      </c>
      <c r="D42" s="36">
        <f>D44+D45+D46+D43+D48</f>
        <v>3000000</v>
      </c>
      <c r="E42" s="37"/>
      <c r="F42" s="37"/>
      <c r="G42" s="4"/>
      <c r="H42" s="4"/>
      <c r="I42" s="4"/>
      <c r="K42" s="32"/>
    </row>
    <row r="43" spans="1:11" ht="26.25" hidden="1" x14ac:dyDescent="0.35">
      <c r="A43" s="27">
        <v>21080500</v>
      </c>
      <c r="B43" s="28" t="s">
        <v>47</v>
      </c>
      <c r="C43" s="29">
        <f t="shared" si="1"/>
        <v>0</v>
      </c>
      <c r="D43" s="30"/>
      <c r="E43" s="33"/>
      <c r="F43" s="33"/>
      <c r="G43" s="4"/>
      <c r="H43" s="4"/>
      <c r="I43" s="4"/>
      <c r="K43" s="32"/>
    </row>
    <row r="44" spans="1:11" ht="100.5" hidden="1" customHeight="1" x14ac:dyDescent="0.35">
      <c r="A44" s="27">
        <v>21080900</v>
      </c>
      <c r="B44" s="28" t="s">
        <v>48</v>
      </c>
      <c r="C44" s="29">
        <f t="shared" si="1"/>
        <v>0</v>
      </c>
      <c r="D44" s="30"/>
      <c r="E44" s="33"/>
      <c r="F44" s="33"/>
      <c r="G44" s="4"/>
      <c r="H44" s="4"/>
      <c r="I44" s="4"/>
      <c r="K44" s="32"/>
    </row>
    <row r="45" spans="1:11" ht="26.25" x14ac:dyDescent="0.35">
      <c r="A45" s="27">
        <v>21081100</v>
      </c>
      <c r="B45" s="28" t="s">
        <v>49</v>
      </c>
      <c r="C45" s="29">
        <f t="shared" si="1"/>
        <v>1000000</v>
      </c>
      <c r="D45" s="30">
        <v>1000000</v>
      </c>
      <c r="E45" s="33"/>
      <c r="F45" s="33"/>
      <c r="G45" s="4"/>
      <c r="H45" s="4"/>
      <c r="I45" s="4"/>
      <c r="K45" s="32"/>
    </row>
    <row r="46" spans="1:11" ht="140.25" customHeight="1" x14ac:dyDescent="0.35">
      <c r="A46" s="27">
        <v>21081500</v>
      </c>
      <c r="B46" s="28" t="s">
        <v>50</v>
      </c>
      <c r="C46" s="29">
        <f t="shared" si="1"/>
        <v>1000000</v>
      </c>
      <c r="D46" s="30">
        <v>1000000</v>
      </c>
      <c r="E46" s="33"/>
      <c r="F46" s="33"/>
      <c r="G46" s="4"/>
      <c r="H46" s="4"/>
      <c r="I46" s="4"/>
      <c r="K46" s="32"/>
    </row>
    <row r="47" spans="1:11" ht="46.5" hidden="1" x14ac:dyDescent="0.35">
      <c r="A47" s="27">
        <v>21110000</v>
      </c>
      <c r="B47" s="28" t="s">
        <v>51</v>
      </c>
      <c r="C47" s="29">
        <f t="shared" si="1"/>
        <v>0</v>
      </c>
      <c r="D47" s="30"/>
      <c r="E47" s="33"/>
      <c r="F47" s="33"/>
      <c r="G47" s="4"/>
      <c r="H47" s="4"/>
      <c r="I47" s="4"/>
      <c r="K47" s="32"/>
    </row>
    <row r="48" spans="1:11" ht="69.75" x14ac:dyDescent="0.35">
      <c r="A48" s="27">
        <v>21081800</v>
      </c>
      <c r="B48" s="28" t="s">
        <v>52</v>
      </c>
      <c r="C48" s="29">
        <f t="shared" si="1"/>
        <v>1000000</v>
      </c>
      <c r="D48" s="30">
        <v>1000000</v>
      </c>
      <c r="E48" s="33"/>
      <c r="F48" s="33"/>
      <c r="G48" s="4"/>
      <c r="H48" s="4"/>
      <c r="I48" s="4"/>
      <c r="K48" s="32"/>
    </row>
    <row r="49" spans="1:11" s="26" customFormat="1" ht="46.5" x14ac:dyDescent="0.35">
      <c r="A49" s="22">
        <v>22000000</v>
      </c>
      <c r="B49" s="23" t="s">
        <v>53</v>
      </c>
      <c r="C49" s="24">
        <f>C50+C53+C55+C51+C52</f>
        <v>668866000</v>
      </c>
      <c r="D49" s="25">
        <f>D50+D53+D55+D51+D52</f>
        <v>668866000</v>
      </c>
      <c r="E49" s="24">
        <f>E50+E53+E55</f>
        <v>0</v>
      </c>
      <c r="F49" s="24">
        <f>F50+F53+F55</f>
        <v>0</v>
      </c>
      <c r="G49" s="4"/>
      <c r="H49" s="4"/>
      <c r="I49" s="4"/>
      <c r="K49" s="32"/>
    </row>
    <row r="50" spans="1:11" ht="26.25" x14ac:dyDescent="0.35">
      <c r="A50" s="27">
        <v>22010000</v>
      </c>
      <c r="B50" s="28" t="s">
        <v>54</v>
      </c>
      <c r="C50" s="29">
        <f>D50+E50</f>
        <v>554466000</v>
      </c>
      <c r="D50" s="30">
        <v>554466000</v>
      </c>
      <c r="E50" s="33"/>
      <c r="F50" s="33"/>
      <c r="G50" s="4"/>
      <c r="H50" s="4"/>
      <c r="I50" s="4"/>
      <c r="K50" s="32"/>
    </row>
    <row r="51" spans="1:11" ht="46.5" hidden="1" x14ac:dyDescent="0.35">
      <c r="A51" s="27">
        <v>22020100</v>
      </c>
      <c r="B51" s="28" t="s">
        <v>55</v>
      </c>
      <c r="C51" s="29">
        <f>D51+E51</f>
        <v>0</v>
      </c>
      <c r="D51" s="30"/>
      <c r="E51" s="33"/>
      <c r="F51" s="33"/>
      <c r="G51" s="4"/>
      <c r="H51" s="4"/>
      <c r="I51" s="4"/>
      <c r="K51" s="32"/>
    </row>
    <row r="52" spans="1:11" ht="46.5" hidden="1" x14ac:dyDescent="0.35">
      <c r="A52" s="27">
        <v>22020400</v>
      </c>
      <c r="B52" s="28" t="s">
        <v>56</v>
      </c>
      <c r="C52" s="29">
        <f>D52+E52</f>
        <v>0</v>
      </c>
      <c r="D52" s="30"/>
      <c r="E52" s="33"/>
      <c r="F52" s="33"/>
      <c r="G52" s="4"/>
      <c r="H52" s="4"/>
      <c r="I52" s="4"/>
      <c r="K52" s="32"/>
    </row>
    <row r="53" spans="1:11" ht="46.5" customHeight="1" x14ac:dyDescent="0.35">
      <c r="A53" s="27">
        <v>22080000</v>
      </c>
      <c r="B53" s="28" t="s">
        <v>57</v>
      </c>
      <c r="C53" s="29">
        <f>C54</f>
        <v>69400000</v>
      </c>
      <c r="D53" s="34">
        <f>D54</f>
        <v>69400000</v>
      </c>
      <c r="E53" s="29">
        <f>E54</f>
        <v>0</v>
      </c>
      <c r="F53" s="29">
        <f>F54</f>
        <v>0</v>
      </c>
      <c r="G53" s="4"/>
      <c r="H53" s="4"/>
      <c r="I53" s="4"/>
      <c r="K53" s="32"/>
    </row>
    <row r="54" spans="1:11" ht="69.75" x14ac:dyDescent="0.35">
      <c r="A54" s="27">
        <v>22080400</v>
      </c>
      <c r="B54" s="28" t="s">
        <v>58</v>
      </c>
      <c r="C54" s="29">
        <f>D54+E54</f>
        <v>69400000</v>
      </c>
      <c r="D54" s="30">
        <v>69400000</v>
      </c>
      <c r="E54" s="33"/>
      <c r="F54" s="33"/>
      <c r="G54" s="4"/>
      <c r="H54" s="4"/>
      <c r="I54" s="4"/>
      <c r="K54" s="32"/>
    </row>
    <row r="55" spans="1:11" ht="26.25" x14ac:dyDescent="0.35">
      <c r="A55" s="27">
        <v>22090000</v>
      </c>
      <c r="B55" s="28" t="s">
        <v>59</v>
      </c>
      <c r="C55" s="29">
        <f>D55+E55</f>
        <v>45000000</v>
      </c>
      <c r="D55" s="30">
        <v>45000000</v>
      </c>
      <c r="E55" s="33"/>
      <c r="F55" s="33"/>
      <c r="G55" s="4"/>
      <c r="H55" s="4"/>
      <c r="I55" s="4"/>
      <c r="K55" s="32"/>
    </row>
    <row r="56" spans="1:11" s="26" customFormat="1" ht="26.25" x14ac:dyDescent="0.35">
      <c r="A56" s="22">
        <v>24000000</v>
      </c>
      <c r="B56" s="23" t="s">
        <v>60</v>
      </c>
      <c r="C56" s="24">
        <f>+C57+C58+C59+C60</f>
        <v>1000000</v>
      </c>
      <c r="D56" s="25">
        <f>+D57+D59+D60</f>
        <v>1000000</v>
      </c>
      <c r="E56" s="24">
        <f>+E57+E58+E59+E60</f>
        <v>0</v>
      </c>
      <c r="F56" s="24">
        <f>+F57+F59+F60</f>
        <v>0</v>
      </c>
      <c r="G56" s="4"/>
      <c r="H56" s="4"/>
      <c r="I56" s="4"/>
      <c r="K56" s="32"/>
    </row>
    <row r="57" spans="1:11" ht="26.25" x14ac:dyDescent="0.35">
      <c r="A57" s="27">
        <v>24060300</v>
      </c>
      <c r="B57" s="28" t="s">
        <v>47</v>
      </c>
      <c r="C57" s="29">
        <f>D57+E57</f>
        <v>1000000</v>
      </c>
      <c r="D57" s="34">
        <v>1000000</v>
      </c>
      <c r="E57" s="29"/>
      <c r="F57" s="29"/>
      <c r="G57" s="4"/>
      <c r="H57" s="4"/>
      <c r="I57" s="4"/>
      <c r="K57" s="32"/>
    </row>
    <row r="58" spans="1:11" ht="46.5" hidden="1" x14ac:dyDescent="0.35">
      <c r="A58" s="27">
        <v>24061600</v>
      </c>
      <c r="B58" s="28" t="s">
        <v>61</v>
      </c>
      <c r="C58" s="29">
        <f>E58</f>
        <v>0</v>
      </c>
      <c r="D58" s="34"/>
      <c r="E58" s="29"/>
      <c r="F58" s="29"/>
      <c r="G58" s="4"/>
      <c r="H58" s="4"/>
      <c r="I58" s="4"/>
      <c r="K58" s="32"/>
    </row>
    <row r="59" spans="1:11" ht="74.25" hidden="1" customHeight="1" x14ac:dyDescent="0.35">
      <c r="A59" s="27">
        <v>24062100</v>
      </c>
      <c r="B59" s="28" t="s">
        <v>62</v>
      </c>
      <c r="C59" s="29">
        <f>D59+E59</f>
        <v>0</v>
      </c>
      <c r="D59" s="34"/>
      <c r="E59" s="29"/>
      <c r="F59" s="29"/>
      <c r="G59" s="4"/>
      <c r="H59" s="4"/>
      <c r="I59" s="4"/>
      <c r="K59" s="32"/>
    </row>
    <row r="60" spans="1:11" ht="54" hidden="1" customHeight="1" x14ac:dyDescent="0.35">
      <c r="A60" s="27">
        <v>24110700</v>
      </c>
      <c r="B60" s="28" t="s">
        <v>63</v>
      </c>
      <c r="C60" s="29">
        <f>D60+E60</f>
        <v>0</v>
      </c>
      <c r="D60" s="34"/>
      <c r="E60" s="29"/>
      <c r="F60" s="29"/>
      <c r="G60" s="4"/>
      <c r="H60" s="4"/>
      <c r="I60" s="4"/>
      <c r="K60" s="32"/>
    </row>
    <row r="61" spans="1:11" s="26" customFormat="1" ht="26.25" x14ac:dyDescent="0.35">
      <c r="A61" s="22">
        <v>25000000</v>
      </c>
      <c r="B61" s="23" t="s">
        <v>64</v>
      </c>
      <c r="C61" s="24">
        <f>C62+C63</f>
        <v>2531109326</v>
      </c>
      <c r="D61" s="25">
        <f>D62+D63</f>
        <v>0</v>
      </c>
      <c r="E61" s="24">
        <f>E62+E63</f>
        <v>2531109326</v>
      </c>
      <c r="F61" s="24">
        <f>F62+F63</f>
        <v>0</v>
      </c>
      <c r="G61" s="4"/>
      <c r="H61" s="4"/>
      <c r="I61" s="4"/>
      <c r="K61" s="32"/>
    </row>
    <row r="62" spans="1:11" ht="46.5" x14ac:dyDescent="0.35">
      <c r="A62" s="27">
        <v>25010000</v>
      </c>
      <c r="B62" s="28" t="s">
        <v>65</v>
      </c>
      <c r="C62" s="29">
        <f>D62+E62</f>
        <v>2464993926</v>
      </c>
      <c r="D62" s="34"/>
      <c r="E62" s="29">
        <v>2464993926</v>
      </c>
      <c r="F62" s="29"/>
      <c r="G62" s="4"/>
      <c r="H62" s="4"/>
      <c r="I62" s="4"/>
      <c r="K62" s="32"/>
    </row>
    <row r="63" spans="1:11" ht="35.25" customHeight="1" x14ac:dyDescent="0.35">
      <c r="A63" s="27">
        <v>25020000</v>
      </c>
      <c r="B63" s="28" t="s">
        <v>66</v>
      </c>
      <c r="C63" s="29">
        <f>D63+E63</f>
        <v>66115400</v>
      </c>
      <c r="D63" s="34"/>
      <c r="E63" s="29">
        <v>66115400</v>
      </c>
      <c r="F63" s="29"/>
      <c r="G63" s="4"/>
      <c r="H63" s="4"/>
      <c r="I63" s="4"/>
      <c r="K63" s="32"/>
    </row>
    <row r="64" spans="1:11" s="21" customFormat="1" ht="26.25" x14ac:dyDescent="0.35">
      <c r="A64" s="17">
        <v>30000000</v>
      </c>
      <c r="B64" s="18" t="s">
        <v>67</v>
      </c>
      <c r="C64" s="19">
        <f>C65+C69</f>
        <v>530000000</v>
      </c>
      <c r="D64" s="20">
        <f>D65+D69</f>
        <v>0</v>
      </c>
      <c r="E64" s="19">
        <f>E65+E69</f>
        <v>530000000</v>
      </c>
      <c r="F64" s="19">
        <f>F65+F69</f>
        <v>530000000</v>
      </c>
      <c r="G64" s="4"/>
      <c r="H64" s="4"/>
      <c r="I64" s="4"/>
      <c r="K64" s="32"/>
    </row>
    <row r="65" spans="1:12" s="26" customFormat="1" ht="26.25" x14ac:dyDescent="0.35">
      <c r="A65" s="22">
        <v>31000000</v>
      </c>
      <c r="B65" s="23" t="s">
        <v>68</v>
      </c>
      <c r="C65" s="24">
        <f>C66+C68+C67</f>
        <v>130000000</v>
      </c>
      <c r="D65" s="25">
        <f>D66+D68+D67</f>
        <v>0</v>
      </c>
      <c r="E65" s="24">
        <f>E66+E68</f>
        <v>130000000</v>
      </c>
      <c r="F65" s="24">
        <f>F66+F68</f>
        <v>130000000</v>
      </c>
      <c r="G65" s="4"/>
      <c r="H65" s="4"/>
      <c r="I65" s="4"/>
      <c r="K65" s="32"/>
    </row>
    <row r="66" spans="1:12" ht="116.25" hidden="1" x14ac:dyDescent="0.35">
      <c r="A66" s="27">
        <v>31010200</v>
      </c>
      <c r="B66" s="28" t="s">
        <v>69</v>
      </c>
      <c r="C66" s="29">
        <f>D66+E66</f>
        <v>0</v>
      </c>
      <c r="D66" s="30"/>
      <c r="E66" s="33"/>
      <c r="F66" s="33"/>
      <c r="G66" s="4"/>
      <c r="H66" s="38"/>
      <c r="I66" s="4"/>
      <c r="K66" s="32"/>
    </row>
    <row r="67" spans="1:12" ht="46.5" hidden="1" x14ac:dyDescent="0.35">
      <c r="A67" s="27">
        <v>31020000</v>
      </c>
      <c r="B67" s="28" t="s">
        <v>70</v>
      </c>
      <c r="C67" s="29">
        <f>D67</f>
        <v>0</v>
      </c>
      <c r="D67" s="30"/>
      <c r="E67" s="33"/>
      <c r="F67" s="33"/>
      <c r="G67" s="4"/>
      <c r="H67" s="38"/>
      <c r="I67" s="4"/>
      <c r="K67" s="32"/>
    </row>
    <row r="68" spans="1:12" ht="69.75" x14ac:dyDescent="0.35">
      <c r="A68" s="27">
        <v>31030000</v>
      </c>
      <c r="B68" s="28" t="s">
        <v>71</v>
      </c>
      <c r="C68" s="29">
        <f>D68+E68</f>
        <v>130000000</v>
      </c>
      <c r="D68" s="30"/>
      <c r="E68" s="33">
        <f>F68</f>
        <v>130000000</v>
      </c>
      <c r="F68" s="33">
        <f>30000000+100000000</f>
        <v>130000000</v>
      </c>
      <c r="G68" s="4"/>
      <c r="H68" s="4"/>
      <c r="I68" s="4"/>
      <c r="K68" s="32"/>
    </row>
    <row r="69" spans="1:12" s="26" customFormat="1" ht="26.25" x14ac:dyDescent="0.35">
      <c r="A69" s="22">
        <v>33000000</v>
      </c>
      <c r="B69" s="23" t="s">
        <v>72</v>
      </c>
      <c r="C69" s="24">
        <f>E69</f>
        <v>400000000</v>
      </c>
      <c r="D69" s="25">
        <f>D70</f>
        <v>0</v>
      </c>
      <c r="E69" s="24">
        <f>F69</f>
        <v>400000000</v>
      </c>
      <c r="F69" s="24">
        <f>F70</f>
        <v>400000000</v>
      </c>
      <c r="G69" s="4"/>
      <c r="H69" s="4"/>
      <c r="I69" s="4"/>
      <c r="K69" s="32"/>
    </row>
    <row r="70" spans="1:12" ht="26.25" x14ac:dyDescent="0.35">
      <c r="A70" s="27">
        <v>33010000</v>
      </c>
      <c r="B70" s="28" t="s">
        <v>73</v>
      </c>
      <c r="C70" s="29">
        <f t="shared" ref="C70:C78" si="2">D70+E70</f>
        <v>400000000</v>
      </c>
      <c r="D70" s="30"/>
      <c r="E70" s="31">
        <f>F70</f>
        <v>400000000</v>
      </c>
      <c r="F70" s="31">
        <v>400000000</v>
      </c>
      <c r="G70" s="4"/>
      <c r="H70" s="4"/>
      <c r="I70" s="4"/>
      <c r="K70" s="32"/>
    </row>
    <row r="71" spans="1:12" ht="26.25" x14ac:dyDescent="0.35">
      <c r="A71" s="17">
        <v>50000000</v>
      </c>
      <c r="B71" s="18" t="s">
        <v>74</v>
      </c>
      <c r="C71" s="19">
        <f t="shared" si="2"/>
        <v>419500000</v>
      </c>
      <c r="D71" s="20">
        <f>D72</f>
        <v>0</v>
      </c>
      <c r="E71" s="19">
        <f>E72</f>
        <v>419500000</v>
      </c>
      <c r="F71" s="19">
        <f>F72</f>
        <v>0</v>
      </c>
      <c r="G71" s="4"/>
      <c r="H71" s="4"/>
      <c r="I71" s="4"/>
      <c r="K71" s="32"/>
    </row>
    <row r="72" spans="1:12" ht="69.75" x14ac:dyDescent="0.35">
      <c r="A72" s="22">
        <v>50110000</v>
      </c>
      <c r="B72" s="39" t="s">
        <v>75</v>
      </c>
      <c r="C72" s="24">
        <f t="shared" si="2"/>
        <v>419500000</v>
      </c>
      <c r="D72" s="25">
        <f>D73+D74+D75+D78</f>
        <v>0</v>
      </c>
      <c r="E72" s="24">
        <f>E73+E74+E75+E78+E77+E76</f>
        <v>419500000</v>
      </c>
      <c r="F72" s="24">
        <f>F73+F74+F75+F78</f>
        <v>0</v>
      </c>
      <c r="G72" s="4"/>
      <c r="H72" s="4"/>
      <c r="I72" s="4"/>
      <c r="K72" s="32"/>
    </row>
    <row r="73" spans="1:12" ht="46.5" x14ac:dyDescent="0.35">
      <c r="A73" s="27">
        <v>50110002</v>
      </c>
      <c r="B73" s="40" t="s">
        <v>76</v>
      </c>
      <c r="C73" s="29">
        <f t="shared" si="2"/>
        <v>9000000</v>
      </c>
      <c r="D73" s="30"/>
      <c r="E73" s="33">
        <v>9000000</v>
      </c>
      <c r="F73" s="33"/>
      <c r="G73" s="4"/>
      <c r="H73" s="4"/>
      <c r="I73" s="4"/>
      <c r="K73" s="32"/>
    </row>
    <row r="74" spans="1:12" ht="116.25" x14ac:dyDescent="0.35">
      <c r="A74" s="27">
        <v>50110004</v>
      </c>
      <c r="B74" s="40" t="s">
        <v>77</v>
      </c>
      <c r="C74" s="29">
        <f t="shared" si="2"/>
        <v>48000000</v>
      </c>
      <c r="D74" s="30"/>
      <c r="E74" s="33">
        <f>8000000+40000000</f>
        <v>48000000</v>
      </c>
      <c r="F74" s="33"/>
      <c r="G74" s="4"/>
      <c r="H74" s="4"/>
      <c r="I74" s="4"/>
      <c r="K74" s="32"/>
    </row>
    <row r="75" spans="1:12" ht="116.25" x14ac:dyDescent="0.35">
      <c r="A75" s="27">
        <v>50110005</v>
      </c>
      <c r="B75" s="41" t="s">
        <v>78</v>
      </c>
      <c r="C75" s="29">
        <f t="shared" si="2"/>
        <v>234000000</v>
      </c>
      <c r="D75" s="30"/>
      <c r="E75" s="33">
        <f>250000000-16000000</f>
        <v>234000000</v>
      </c>
      <c r="F75" s="33"/>
      <c r="G75" s="4"/>
      <c r="H75" s="4"/>
      <c r="I75" s="4"/>
      <c r="K75" s="32"/>
    </row>
    <row r="76" spans="1:12" ht="93" x14ac:dyDescent="0.35">
      <c r="A76" s="27">
        <v>50110006</v>
      </c>
      <c r="B76" s="41" t="s">
        <v>79</v>
      </c>
      <c r="C76" s="29">
        <f>E76</f>
        <v>52500000</v>
      </c>
      <c r="D76" s="30"/>
      <c r="E76" s="33">
        <f>2500000+50000000</f>
        <v>52500000</v>
      </c>
      <c r="F76" s="33"/>
      <c r="G76" s="4"/>
      <c r="H76" s="4"/>
      <c r="I76" s="4"/>
      <c r="K76" s="32"/>
    </row>
    <row r="77" spans="1:12" ht="48.75" customHeight="1" x14ac:dyDescent="0.35">
      <c r="A77" s="27">
        <v>50110007</v>
      </c>
      <c r="B77" s="41" t="s">
        <v>80</v>
      </c>
      <c r="C77" s="29">
        <f t="shared" si="2"/>
        <v>60000000</v>
      </c>
      <c r="D77" s="30"/>
      <c r="E77" s="33">
        <f>100000000-40000000</f>
        <v>60000000</v>
      </c>
      <c r="F77" s="33"/>
      <c r="G77" s="4"/>
      <c r="H77" s="4"/>
      <c r="I77" s="4"/>
      <c r="K77" s="32"/>
    </row>
    <row r="78" spans="1:12" ht="46.5" x14ac:dyDescent="0.35">
      <c r="A78" s="27">
        <v>50110009</v>
      </c>
      <c r="B78" s="41" t="s">
        <v>81</v>
      </c>
      <c r="C78" s="29">
        <f t="shared" si="2"/>
        <v>16000000</v>
      </c>
      <c r="D78" s="30"/>
      <c r="E78" s="33">
        <f>15000000+1000000</f>
        <v>16000000</v>
      </c>
      <c r="F78" s="33"/>
      <c r="G78" s="4"/>
      <c r="H78" s="4"/>
      <c r="I78" s="4"/>
      <c r="K78" s="32"/>
    </row>
    <row r="79" spans="1:12" ht="51" x14ac:dyDescent="0.35">
      <c r="A79" s="27"/>
      <c r="B79" s="42" t="s">
        <v>82</v>
      </c>
      <c r="C79" s="19">
        <f>C7+C38+C64+C71</f>
        <v>83715770426</v>
      </c>
      <c r="D79" s="20">
        <f>D7+D38+D64+D71</f>
        <v>80146861100</v>
      </c>
      <c r="E79" s="19">
        <f>E7+E38+E64+E71</f>
        <v>3568909326</v>
      </c>
      <c r="F79" s="19">
        <f>F7+F38+F64+F71</f>
        <v>530000000</v>
      </c>
      <c r="G79" s="4"/>
      <c r="H79" s="4"/>
      <c r="I79" s="4"/>
      <c r="K79" s="32"/>
      <c r="L79" s="43"/>
    </row>
    <row r="80" spans="1:12" s="21" customFormat="1" ht="26.25" x14ac:dyDescent="0.35">
      <c r="A80" s="17">
        <v>40000000</v>
      </c>
      <c r="B80" s="18" t="s">
        <v>83</v>
      </c>
      <c r="C80" s="19">
        <f>D80+E80</f>
        <v>5182415400</v>
      </c>
      <c r="D80" s="36">
        <f>D81+D97</f>
        <v>4932415400</v>
      </c>
      <c r="E80" s="37">
        <f>E81+E97</f>
        <v>250000000</v>
      </c>
      <c r="F80" s="37">
        <f>F81+F97</f>
        <v>0</v>
      </c>
      <c r="G80" s="4"/>
      <c r="H80" s="4"/>
      <c r="I80" s="4"/>
      <c r="K80" s="32"/>
    </row>
    <row r="81" spans="1:11" s="26" customFormat="1" ht="26.25" x14ac:dyDescent="0.35">
      <c r="A81" s="22">
        <v>41000000</v>
      </c>
      <c r="B81" s="23" t="s">
        <v>84</v>
      </c>
      <c r="C81" s="24">
        <f>D81+E81</f>
        <v>4932415400</v>
      </c>
      <c r="D81" s="44">
        <f>D84+D82</f>
        <v>4932415400</v>
      </c>
      <c r="E81" s="45">
        <f>E84+E82</f>
        <v>0</v>
      </c>
      <c r="F81" s="45">
        <f>F84</f>
        <v>0</v>
      </c>
      <c r="G81" s="4"/>
      <c r="H81" s="4"/>
      <c r="I81" s="4"/>
      <c r="K81" s="32"/>
    </row>
    <row r="82" spans="1:11" s="26" customFormat="1" ht="26.25" x14ac:dyDescent="0.35">
      <c r="A82" s="22">
        <v>41020000</v>
      </c>
      <c r="B82" s="23" t="s">
        <v>85</v>
      </c>
      <c r="C82" s="24">
        <f>D82</f>
        <v>78297900</v>
      </c>
      <c r="D82" s="44">
        <f>D83</f>
        <v>78297900</v>
      </c>
      <c r="E82" s="45"/>
      <c r="F82" s="45"/>
      <c r="G82" s="4"/>
      <c r="H82" s="4"/>
      <c r="I82" s="4"/>
      <c r="K82" s="32"/>
    </row>
    <row r="83" spans="1:11" s="26" customFormat="1" ht="98.25" customHeight="1" x14ac:dyDescent="0.35">
      <c r="A83" s="27">
        <v>41021000</v>
      </c>
      <c r="B83" s="28" t="s">
        <v>86</v>
      </c>
      <c r="C83" s="33">
        <f>D83</f>
        <v>78297900</v>
      </c>
      <c r="D83" s="30">
        <v>78297900</v>
      </c>
      <c r="E83" s="45"/>
      <c r="F83" s="45"/>
      <c r="G83" s="4"/>
      <c r="H83" s="4"/>
      <c r="I83" s="4"/>
      <c r="K83" s="32"/>
    </row>
    <row r="84" spans="1:11" ht="36.75" customHeight="1" x14ac:dyDescent="0.35">
      <c r="A84" s="22">
        <v>41030000</v>
      </c>
      <c r="B84" s="23" t="s">
        <v>87</v>
      </c>
      <c r="C84" s="24">
        <f t="shared" ref="C84:C96" si="3">D84+E84</f>
        <v>4854117500</v>
      </c>
      <c r="D84" s="25">
        <f>D85+D86+D87+D88+D91+D93+D92+D95+D96+D94</f>
        <v>4854117500</v>
      </c>
      <c r="E84" s="24">
        <f>E96</f>
        <v>0</v>
      </c>
      <c r="F84" s="24"/>
      <c r="G84" s="4"/>
      <c r="H84" s="4"/>
      <c r="I84" s="4"/>
      <c r="K84" s="32"/>
    </row>
    <row r="85" spans="1:11" ht="398.25" hidden="1" customHeight="1" x14ac:dyDescent="0.35">
      <c r="A85" s="27">
        <v>41030500</v>
      </c>
      <c r="B85" s="28" t="s">
        <v>88</v>
      </c>
      <c r="C85" s="46">
        <f t="shared" si="3"/>
        <v>0</v>
      </c>
      <c r="D85" s="30"/>
      <c r="E85" s="24"/>
      <c r="F85" s="24"/>
      <c r="G85" s="4"/>
      <c r="H85" s="4"/>
      <c r="I85" s="4"/>
      <c r="K85" s="32"/>
    </row>
    <row r="86" spans="1:11" ht="75" hidden="1" customHeight="1" x14ac:dyDescent="0.35">
      <c r="A86" s="27">
        <v>41032800</v>
      </c>
      <c r="B86" s="28" t="s">
        <v>89</v>
      </c>
      <c r="C86" s="46">
        <f t="shared" si="3"/>
        <v>0</v>
      </c>
      <c r="D86" s="30"/>
      <c r="E86" s="24"/>
      <c r="F86" s="24"/>
      <c r="G86" s="4"/>
      <c r="H86" s="4"/>
      <c r="I86" s="4"/>
      <c r="K86" s="32"/>
    </row>
    <row r="87" spans="1:11" ht="75" hidden="1" customHeight="1" x14ac:dyDescent="0.35">
      <c r="A87" s="27">
        <v>41032900</v>
      </c>
      <c r="B87" s="28" t="s">
        <v>90</v>
      </c>
      <c r="C87" s="46">
        <f t="shared" si="3"/>
        <v>0</v>
      </c>
      <c r="D87" s="30"/>
      <c r="E87" s="24"/>
      <c r="F87" s="24"/>
      <c r="G87" s="4"/>
      <c r="H87" s="4"/>
      <c r="I87" s="4"/>
      <c r="K87" s="32"/>
    </row>
    <row r="88" spans="1:11" ht="78" customHeight="1" x14ac:dyDescent="0.35">
      <c r="A88" s="27">
        <v>41033000</v>
      </c>
      <c r="B88" s="28" t="s">
        <v>91</v>
      </c>
      <c r="C88" s="46">
        <f t="shared" si="3"/>
        <v>68128400</v>
      </c>
      <c r="D88" s="30">
        <v>68128400</v>
      </c>
      <c r="E88" s="24"/>
      <c r="F88" s="24"/>
      <c r="G88" s="4"/>
      <c r="H88" s="4"/>
      <c r="I88" s="4"/>
      <c r="K88" s="32"/>
    </row>
    <row r="89" spans="1:11" ht="78" hidden="1" customHeight="1" x14ac:dyDescent="0.35">
      <c r="A89" s="27">
        <v>41033800</v>
      </c>
      <c r="B89" s="28" t="s">
        <v>92</v>
      </c>
      <c r="C89" s="46">
        <f t="shared" si="3"/>
        <v>0</v>
      </c>
      <c r="D89" s="30"/>
      <c r="E89" s="24"/>
      <c r="F89" s="24"/>
      <c r="G89" s="4"/>
      <c r="H89" s="4"/>
      <c r="I89" s="4"/>
      <c r="K89" s="32"/>
    </row>
    <row r="90" spans="1:11" ht="78" hidden="1" customHeight="1" x14ac:dyDescent="0.35">
      <c r="A90" s="27">
        <v>41033800</v>
      </c>
      <c r="B90" s="28" t="s">
        <v>92</v>
      </c>
      <c r="C90" s="46">
        <f t="shared" si="3"/>
        <v>0</v>
      </c>
      <c r="D90" s="30"/>
      <c r="E90" s="24"/>
      <c r="F90" s="24"/>
      <c r="G90" s="4"/>
      <c r="H90" s="4"/>
      <c r="I90" s="4"/>
      <c r="K90" s="32"/>
    </row>
    <row r="91" spans="1:11" ht="40.5" customHeight="1" x14ac:dyDescent="0.35">
      <c r="A91" s="27">
        <v>41033900</v>
      </c>
      <c r="B91" s="28" t="s">
        <v>93</v>
      </c>
      <c r="C91" s="29">
        <f t="shared" si="3"/>
        <v>4285941100</v>
      </c>
      <c r="D91" s="30">
        <v>4285941100</v>
      </c>
      <c r="E91" s="33"/>
      <c r="F91" s="33"/>
      <c r="G91" s="4"/>
      <c r="H91" s="4"/>
      <c r="I91" s="4"/>
      <c r="K91" s="32"/>
    </row>
    <row r="92" spans="1:11" ht="66" customHeight="1" x14ac:dyDescent="0.35">
      <c r="A92" s="27">
        <v>41035400</v>
      </c>
      <c r="B92" s="28" t="s">
        <v>94</v>
      </c>
      <c r="C92" s="29">
        <f t="shared" si="3"/>
        <v>20464200</v>
      </c>
      <c r="D92" s="30">
        <v>20464200</v>
      </c>
      <c r="E92" s="33"/>
      <c r="F92" s="33"/>
      <c r="G92" s="4"/>
      <c r="H92" s="4"/>
      <c r="I92" s="4"/>
      <c r="K92" s="32"/>
    </row>
    <row r="93" spans="1:11" ht="146.25" customHeight="1" x14ac:dyDescent="0.35">
      <c r="A93" s="27">
        <v>41034400</v>
      </c>
      <c r="B93" s="28" t="s">
        <v>95</v>
      </c>
      <c r="C93" s="29">
        <f t="shared" si="3"/>
        <v>1830600</v>
      </c>
      <c r="D93" s="30">
        <v>1830600</v>
      </c>
      <c r="E93" s="33"/>
      <c r="F93" s="33"/>
      <c r="G93" s="4"/>
      <c r="H93" s="4"/>
      <c r="I93" s="4"/>
      <c r="K93" s="32" t="s">
        <v>96</v>
      </c>
    </row>
    <row r="94" spans="1:11" ht="109.5" customHeight="1" x14ac:dyDescent="0.35">
      <c r="A94" s="27">
        <v>41036000</v>
      </c>
      <c r="B94" s="28" t="s">
        <v>97</v>
      </c>
      <c r="C94" s="29">
        <f t="shared" si="3"/>
        <v>151682200</v>
      </c>
      <c r="D94" s="30">
        <v>151682200</v>
      </c>
      <c r="E94" s="33"/>
      <c r="F94" s="33"/>
      <c r="G94" s="4"/>
      <c r="H94" s="4"/>
      <c r="I94" s="4"/>
      <c r="K94" s="32"/>
    </row>
    <row r="95" spans="1:11" ht="68.25" customHeight="1" x14ac:dyDescent="0.35">
      <c r="A95" s="27">
        <v>41036300</v>
      </c>
      <c r="B95" s="28" t="s">
        <v>98</v>
      </c>
      <c r="C95" s="29">
        <f t="shared" si="3"/>
        <v>317074000</v>
      </c>
      <c r="D95" s="30">
        <v>317074000</v>
      </c>
      <c r="E95" s="33"/>
      <c r="F95" s="33"/>
      <c r="G95" s="4"/>
      <c r="H95" s="4"/>
      <c r="I95" s="4"/>
      <c r="K95" s="32"/>
    </row>
    <row r="96" spans="1:11" ht="77.25" customHeight="1" x14ac:dyDescent="0.35">
      <c r="A96" s="27">
        <v>41037200</v>
      </c>
      <c r="B96" s="28" t="s">
        <v>99</v>
      </c>
      <c r="C96" s="29">
        <f t="shared" si="3"/>
        <v>8997000</v>
      </c>
      <c r="D96" s="30">
        <v>8997000</v>
      </c>
      <c r="E96" s="33"/>
      <c r="F96" s="33"/>
      <c r="G96" s="4"/>
      <c r="H96" s="4"/>
      <c r="I96" s="4"/>
      <c r="K96" s="32"/>
    </row>
    <row r="97" spans="1:12" ht="45.75" customHeight="1" x14ac:dyDescent="0.35">
      <c r="A97" s="16">
        <v>42000000</v>
      </c>
      <c r="B97" s="35" t="s">
        <v>100</v>
      </c>
      <c r="C97" s="37">
        <f>D97+E97</f>
        <v>250000000</v>
      </c>
      <c r="D97" s="36">
        <f>D98</f>
        <v>0</v>
      </c>
      <c r="E97" s="37">
        <f>E98</f>
        <v>250000000</v>
      </c>
      <c r="F97" s="37"/>
      <c r="G97" s="4"/>
      <c r="H97" s="4"/>
      <c r="I97" s="4"/>
      <c r="K97" s="32"/>
    </row>
    <row r="98" spans="1:12" ht="45.75" customHeight="1" x14ac:dyDescent="0.35">
      <c r="A98" s="27">
        <v>42020500</v>
      </c>
      <c r="B98" s="28" t="s">
        <v>101</v>
      </c>
      <c r="C98" s="33">
        <f>E98</f>
        <v>250000000</v>
      </c>
      <c r="D98" s="30"/>
      <c r="E98" s="33">
        <v>250000000</v>
      </c>
      <c r="F98" s="33"/>
      <c r="G98" s="4"/>
      <c r="H98" s="4"/>
      <c r="I98" s="4"/>
      <c r="K98" s="32"/>
    </row>
    <row r="99" spans="1:12" s="52" customFormat="1" ht="45.75" customHeight="1" x14ac:dyDescent="0.4">
      <c r="A99" s="47"/>
      <c r="B99" s="48" t="s">
        <v>102</v>
      </c>
      <c r="C99" s="49">
        <f>C79+C80</f>
        <v>88898185826</v>
      </c>
      <c r="D99" s="50">
        <f>D79+D80</f>
        <v>85079276500</v>
      </c>
      <c r="E99" s="49">
        <f>E79+E80</f>
        <v>3818909326</v>
      </c>
      <c r="F99" s="49">
        <f>F79+F80+F97</f>
        <v>530000000</v>
      </c>
      <c r="G99" s="51"/>
      <c r="H99" s="51">
        <f>E99-січень!E99</f>
        <v>0</v>
      </c>
      <c r="I99" s="51"/>
      <c r="K99" s="53"/>
      <c r="L99" s="53"/>
    </row>
    <row r="100" spans="1:12" s="21" customFormat="1" ht="97.15" customHeight="1" x14ac:dyDescent="0.4">
      <c r="A100" s="54" t="s">
        <v>103</v>
      </c>
      <c r="B100" s="54"/>
      <c r="C100" s="54"/>
      <c r="D100" s="55"/>
      <c r="E100" s="56" t="s">
        <v>104</v>
      </c>
      <c r="F100" s="57"/>
      <c r="G100" s="58"/>
      <c r="H100" s="58"/>
      <c r="I100" s="4"/>
      <c r="K100" s="59"/>
    </row>
    <row r="101" spans="1:12" ht="26.25" hidden="1" x14ac:dyDescent="0.35">
      <c r="H101" s="4"/>
      <c r="I101" s="4"/>
    </row>
    <row r="102" spans="1:12" ht="26.25" hidden="1" x14ac:dyDescent="0.35">
      <c r="C102" s="61">
        <f>C7+C38+C64</f>
        <v>83296270426</v>
      </c>
      <c r="D102" s="61">
        <f>D7+D38+D64+D71</f>
        <v>80146861100</v>
      </c>
      <c r="E102" s="62">
        <f>E7+E38+E64+E71</f>
        <v>3568909326</v>
      </c>
      <c r="F102" s="62">
        <f>F7+F38+F64</f>
        <v>530000000</v>
      </c>
      <c r="G102" s="62"/>
      <c r="H102" s="4"/>
      <c r="I102" s="4"/>
    </row>
    <row r="103" spans="1:12" ht="26.25" hidden="1" x14ac:dyDescent="0.35">
      <c r="H103" s="4"/>
      <c r="I103" s="4"/>
    </row>
    <row r="104" spans="1:12" ht="26.25" hidden="1" x14ac:dyDescent="0.35">
      <c r="C104" s="61"/>
      <c r="D104" s="63"/>
      <c r="E104" s="62">
        <f>E102-E61</f>
        <v>1037800000</v>
      </c>
      <c r="H104" s="4"/>
      <c r="I104" s="4"/>
    </row>
    <row r="105" spans="1:12" hidden="1" x14ac:dyDescent="0.35">
      <c r="E105" s="61"/>
    </row>
    <row r="106" spans="1:12" hidden="1" x14ac:dyDescent="0.35">
      <c r="C106" s="64"/>
      <c r="D106" s="63" t="e">
        <f>C99-#REF!</f>
        <v>#REF!</v>
      </c>
      <c r="E106" s="61"/>
      <c r="F106" s="61"/>
      <c r="G106" s="61"/>
    </row>
    <row r="107" spans="1:12" hidden="1" x14ac:dyDescent="0.35">
      <c r="C107" s="61"/>
      <c r="D107" s="63"/>
      <c r="E107" s="61"/>
    </row>
    <row r="108" spans="1:12" hidden="1" x14ac:dyDescent="0.35"/>
    <row r="109" spans="1:12" s="65" customFormat="1" hidden="1" x14ac:dyDescent="0.35">
      <c r="A109" s="60"/>
      <c r="B109" s="60"/>
      <c r="C109" s="63"/>
      <c r="D109" s="63"/>
      <c r="E109" s="63"/>
      <c r="F109" s="63"/>
      <c r="G109" s="63"/>
    </row>
    <row r="110" spans="1:12" s="70" customFormat="1" hidden="1" x14ac:dyDescent="0.35">
      <c r="A110" s="66"/>
      <c r="B110" s="67" t="s">
        <v>105</v>
      </c>
      <c r="C110" s="68">
        <v>68214485382</v>
      </c>
      <c r="D110" s="69">
        <v>61866894600</v>
      </c>
      <c r="E110" s="68">
        <v>6347590782</v>
      </c>
      <c r="F110" s="68">
        <v>1187234000</v>
      </c>
      <c r="G110" s="66"/>
    </row>
    <row r="111" spans="1:12" s="70" customFormat="1" hidden="1" x14ac:dyDescent="0.35">
      <c r="A111" s="66"/>
      <c r="B111" s="67" t="s">
        <v>106</v>
      </c>
      <c r="C111" s="68">
        <f>C99-C110</f>
        <v>20683700444</v>
      </c>
      <c r="D111" s="69">
        <f>D99-D110</f>
        <v>23212381900</v>
      </c>
      <c r="E111" s="68">
        <f>E99-E110</f>
        <v>-2528681456</v>
      </c>
      <c r="F111" s="68">
        <f>F99-F110</f>
        <v>-657234000</v>
      </c>
      <c r="G111" s="66"/>
    </row>
  </sheetData>
  <mergeCells count="8">
    <mergeCell ref="E100:F100"/>
    <mergeCell ref="D1:F1"/>
    <mergeCell ref="A2:F2"/>
    <mergeCell ref="A5:A6"/>
    <mergeCell ref="B5:B6"/>
    <mergeCell ref="C5:C6"/>
    <mergeCell ref="D5:D6"/>
    <mergeCell ref="E5:F5"/>
  </mergeCells>
  <hyperlinks>
    <hyperlink ref="B19" r:id="rId1" location="n20318" display="https://zakon.rada.gov.ua/rada/show/2755-17 - n20318" xr:uid="{B07882DA-FBE9-4AF8-AF20-86A31BFCF59E}"/>
    <hyperlink ref="B20" r:id="rId2" location="n20318" display="https://zakon.rada.gov.ua/rada/show/2755-17 - n20318" xr:uid="{E05D0D51-C0F3-4B1A-A6D4-44CAC8E949A5}"/>
  </hyperlinks>
  <printOptions horizontalCentered="1"/>
  <pageMargins left="0.31496062992125984" right="0.23622047244094491" top="0.51181102362204722" bottom="0.31496062992125984" header="0.31496062992125984" footer="0.35433070866141736"/>
  <pageSetup paperSize="9" scale="37" fitToWidth="3" fitToHeight="3" orientation="portrait" r:id="rId3"/>
  <headerFooter alignWithMargins="0">
    <oddFooter>&amp;R&amp;P</oddFooter>
  </headerFooter>
  <rowBreaks count="1" manualBreakCount="1">
    <brk id="5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січень</vt:lpstr>
      <vt:lpstr>січень!Заголовки_для_печати</vt:lpstr>
      <vt:lpstr>січень!Область_печати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Г. Сошко</dc:creator>
  <cp:lastModifiedBy>Марина Г. Сошко</cp:lastModifiedBy>
  <dcterms:created xsi:type="dcterms:W3CDTF">2025-01-14T13:25:36Z</dcterms:created>
  <dcterms:modified xsi:type="dcterms:W3CDTF">2025-01-14T13:26:10Z</dcterms:modified>
</cp:coreProperties>
</file>