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7795" windowHeight="11325" activeTab="0"/>
  </bookViews>
  <sheets>
    <sheet name="грудень 1" sheetId="1" r:id="rId1"/>
  </sheets>
  <definedNames>
    <definedName name="_xlnm.Print_Titles" localSheetId="0">'грудень 1'!$A:$B,'грудень 1'!$5:$6</definedName>
    <definedName name="_xlnm.Print_Area" localSheetId="0">'грудень 1'!$A$1:$F$110</definedName>
  </definedNames>
  <calcPr fullCalcOnLoad="1"/>
</workbook>
</file>

<file path=xl/sharedStrings.xml><?xml version="1.0" encoding="utf-8"?>
<sst xmlns="http://schemas.openxmlformats.org/spreadsheetml/2006/main" count="117" uniqueCount="112">
  <si>
    <t xml:space="preserve">Додаток 1
до рішення Київської міської ради                                                                                                        від 08 грудня 2022  року №5828/5869                                                                                                                              (в редакції рішення Київської міської ради                                                                         від _______________ № ________________)           </t>
  </si>
  <si>
    <t>Доходи бюджету міста Києва на 2023 рік</t>
  </si>
  <si>
    <t>(код бюджету)</t>
  </si>
  <si>
    <t>грн</t>
  </si>
  <si>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</si>
  <si>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</si>
  <si>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</si>
  <si>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</si>
  <si>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</si>
  <si>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</si>
  <si>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</si>
  <si>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</si>
  <si>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</si>
  <si>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</si>
  <si>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</si>
  <si>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</si>
  <si>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користування надрами загальнодержавного значення </t>
  </si>
  <si>
    <t>Рентна плата за користування надрами місцевого значення</t>
  </si>
  <si>
    <t>Плата за використання інших природних ресурсів</t>
  </si>
  <si>
    <t>Внутрішні податки на товари та послуги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</si>
  <si>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</si>
  <si>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</si>
  <si>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 підпунктом 213.1.14 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</si>
  <si>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 підпунктом 213.1.14 пункту 213.1 статті 213 Податкового кодексу України)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</si>
  <si>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</si>
  <si>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</si>
  <si>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</si>
  <si>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</si>
  <si>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</si>
  <si>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</si>
  <si>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</si>
  <si>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</si>
  <si>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</si>
  <si>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</si>
  <si>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</si>
  <si>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</si>
  <si>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</si>
  <si>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Туристичний збір</t>
  </si>
  <si>
    <t>Єдиний податок</t>
  </si>
  <si>
    <t>Інші податки та збори</t>
  </si>
  <si>
    <t>Екологічний податок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</si>
  <si>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</si>
  <si>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</si>
  <si>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</si>
  <si>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Дивіденди (дохід), нараховані на акції (частки, паї) господарських товариств, у статутних капіталах яких є майно Автономної Республіки Крим, комунальна власність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</si>
  <si>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</si>
  <si>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операції у сфері торгівлі, громадського харчування та послуг</t>
  </si>
  <si>
    <t>Адміністративні штрафи та інші санкції</t>
  </si>
  <si>
    <t>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 та тютюнових виробів, рідин, що використовуються в електронних сигаретах, та пального"</t>
  </si>
  <si>
    <t>Надходження коштів від відшкодування втрат сільськогосподарського і лісогосподарського виробництва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</si>
  <si>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</si>
  <si>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</si>
  <si>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</si>
  <si>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 на провадження діяльності з організації та проведення азартних ігор у гральних закладах казино</t>
  </si>
  <si>
    <t>Плата за ліцензії на провадження діяльності з організації та проведення азартних ігор у залах гральних автоматів</t>
  </si>
  <si>
    <t xml:space="preserve">Надходження від орендної плати за користування цілісним майновим комплексом та іншим державним майном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</si>
  <si>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</si>
  <si>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</si>
  <si>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неподаткові надходження</t>
  </si>
  <si>
    <t>Інші надходження до фондів охорони навколишнього прриродного середовища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</si>
  <si>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</si>
  <si>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гарантії, надані Верховною Радою Автономної Республіки Крим, міськими та обласними радами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</si>
  <si>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</si>
  <si>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</si>
  <si>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</si>
  <si>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</si>
  <si>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</si>
  <si>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</si>
  <si>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коштів від Державного фонду дорогоцінних металів і дорогоцінного каміння  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</si>
  <si>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</si>
  <si>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від продажу землі і нематеріальних активів</t>
  </si>
  <si>
    <t>Кошти від продажу землі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</si>
  <si>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</si>
  <si>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</si>
  <si>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Кошти, що надходять відповідно до умов інвестиційних угод та аукціонів</t>
  </si>
  <si>
    <t>Кошти пайової участі (внеску) власників тимчасових споруд торговельного, побутового, соціально-культурного чи іншого призначення для здійснення підприємницької діяльності, засобів пересувної дрібнороздрібної торговельної мережі в утриманні об’єктів благоустрою</t>
  </si>
  <si>
    <t>Кошти від плати за право тимчасового використання місць (для розташування об’єктів зовнішньої реклами), які перебувають у комунальній власності територіальної громади м. Києва та від плати за розміщення реклами на транспорті комунальної власності</t>
  </si>
  <si>
    <t>Кошти від плати за місця для паркування транспорних засобів</t>
  </si>
  <si>
    <t>Кошти відновної вартості зелених насаджень, що підлягають видаленню на території міста Києва</t>
  </si>
  <si>
    <t>Кошти, що надходять від сплати за договорами щодо розміщення засобів пересувної дрібнороздрібної торговельної мережі та об'єктів сезонної дрібнороздрібної торговельної мережі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</si>
  <si>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</si>
  <si>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</si>
  <si>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</si>
  <si>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</si>
  <si>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Додаткова дотація з державного бюджету місцевим бюджетам внаслідок наданих державою податкових пільг зі сплати земельного податку суб'єктам космічної діяльності та літакобудування</t>
  </si>
  <si>
    <t>Субвенції з державного бюджету місцевим бюджетам</t>
  </si>
  <si>
    <r>
  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19 - 21 частини першої статті 6 Закону України "Про статус ветеранів війни, гарантії їх соціального захисту", та які потребують поліпшення житлових</t>
    </r>
    <r>
      <rPr>
        <sz val="12"/>
        <color indexed="63"/>
        <rFont val="Times New Roman"/>
        <family val="1"/>
      </rPr>
      <t xml:space="preserve"> </t>
    </r>
    <r>
      <rPr>
        <sz val="18"/>
        <color indexed="63"/>
        <rFont val="Times New Roman"/>
        <family val="1"/>
      </rPr>
      <t>умов</t>
    </r>
  </si>
  <si>
    <t>Субвенція з державного бюджету місцевим бюджетам на облаштування безпечних умов у закладах загальної середньої освіти</t>
  </si>
  <si>
    <t>Субвенція з державного бюджету місцевим бюджетам на виконання окремих заходів з реалізації соціального проекту "Активні парки - локації здорової України"</t>
  </si>
  <si>
    <t>Субвенція з державного бюджету місцевим бюджетам на здіснення підтримки окремих закладів та заходів у системі охорони здоров`я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</si>
  <si>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</si>
  <si>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</si>
  <si>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</si>
  <si>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</si>
  <si>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</si>
  <si>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>`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</si>
  <si>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</si>
  <si>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</si>
  <si>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</si>
  <si>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</si>
  <si>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</si>
  <si>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пунктами 2 - 5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</si>
  <si>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sz val="18"/>
        <rFont val="Times New Roman"/>
        <family val="1"/>
      </rPr>
      <t>абзаці першому</t>
    </r>
    <r>
      <rPr>
        <sz val="18"/>
        <color indexed="8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sz val="18"/>
        <rFont val="Times New Roman"/>
        <family val="1"/>
      </rPr>
      <t>пунктом 7</t>
    </r>
    <r>
      <rPr>
        <sz val="18"/>
        <color indexed="8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</si>
  <si>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</si>
  <si>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</si>
  <si>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 абзаці першому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пунктом 7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</si>
  <si>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</si>
  <si>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Від Європейського Союзу, урядів іноземних держав, міжнародних організацій, донорських установ</t>
  </si>
  <si>
    <t>Гранти, що надійшли до місцевих бюджетів</t>
  </si>
  <si>
    <t>Разом доходів</t>
  </si>
  <si>
    <t>Київський міський голова</t>
  </si>
  <si>
    <t xml:space="preserve">             Віталій КЛИЧКО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</si>
</sst>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sz val="20"/>
      <name val="Times New Roman"/>
      <family val="1"/>
    </font>
    <font>
      <sz val="18"/>
      <name val="Arial Cyr"/>
      <family val="0"/>
    </font>
    <font>
      <b/>
      <sz val="20"/>
      <name val="Times New Roman"/>
      <family val="1"/>
    </font>
    <font>
      <u val="single"/>
      <sz val="18"/>
      <name val="Times New Roman"/>
      <family val="1"/>
    </font>
    <font>
      <b/>
      <sz val="18"/>
      <name val="Times New Roman"/>
      <family val="1"/>
    </font>
    <font>
      <sz val="20"/>
      <name val="Arial Cyr"/>
      <family val="0"/>
    </font>
    <font>
      <b/>
      <i/>
      <sz val="18"/>
      <name val="Times New Roman"/>
      <family val="1"/>
    </font>
    <font>
      <b/>
      <i/>
      <sz val="20"/>
      <name val="Times New Roman"/>
      <family val="1"/>
    </font>
    <font>
      <b/>
      <i/>
      <sz val="18"/>
      <name val="Arial Cyr"/>
      <family val="0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12"/>
      <color indexed="63"/>
      <name val="Times New Roman"/>
      <family val="1"/>
    </font>
    <font>
      <sz val="18"/>
      <color indexed="63"/>
      <name val="Times New Roman"/>
      <family val="1"/>
    </font>
    <font>
      <sz val="18"/>
      <color indexed="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22"/>
      <name val="Arial Cyr"/>
      <family val="0"/>
    </font>
    <font>
      <sz val="2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3" fontId="10" fillId="0" borderId="10" xfId="0" applyNumberFormat="1" applyFont="1" applyFill="1" applyBorder="1" applyAlignment="1" applyProtection="1">
      <alignment horizontal="right" vertical="center" wrapText="1"/>
      <protection/>
    </xf>
    <xf numFmtId="3" fontId="10" fillId="33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33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3" fontId="5" fillId="33" borderId="10" xfId="0" applyNumberFormat="1" applyFont="1" applyFill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3" fontId="10" fillId="33" borderId="10" xfId="0" applyNumberFormat="1" applyFont="1" applyFill="1" applyBorder="1" applyAlignment="1">
      <alignment vertical="center" wrapText="1"/>
    </xf>
    <xf numFmtId="3" fontId="14" fillId="0" borderId="10" xfId="0" applyNumberFormat="1" applyFont="1" applyBorder="1" applyAlignment="1">
      <alignment vertical="center" wrapText="1"/>
    </xf>
    <xf numFmtId="3" fontId="12" fillId="33" borderId="10" xfId="0" applyNumberFormat="1" applyFont="1" applyFill="1" applyBorder="1" applyAlignment="1">
      <alignment vertical="center" wrapText="1"/>
    </xf>
    <xf numFmtId="3" fontId="8" fillId="0" borderId="10" xfId="0" applyNumberFormat="1" applyFont="1" applyBorder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Fill="1" applyBorder="1" applyAlignment="1" applyProtection="1">
      <alignment horizontal="right" vertical="center" wrapText="1"/>
      <protection/>
    </xf>
    <xf numFmtId="3" fontId="18" fillId="33" borderId="10" xfId="0" applyNumberFormat="1" applyFont="1" applyFill="1" applyBorder="1" applyAlignment="1" applyProtection="1">
      <alignment horizontal="right" vertical="center" wrapText="1"/>
      <protection/>
    </xf>
    <xf numFmtId="3" fontId="19" fillId="0" borderId="0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Font="1" applyAlignment="1">
      <alignment/>
    </xf>
    <xf numFmtId="4" fontId="21" fillId="0" borderId="0" xfId="0" applyNumberFormat="1" applyFont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4" fontId="8" fillId="0" borderId="0" xfId="0" applyNumberFormat="1" applyFont="1" applyAlignment="1">
      <alignment/>
    </xf>
    <xf numFmtId="0" fontId="2" fillId="33" borderId="0" xfId="0" applyNumberFormat="1" applyFont="1" applyFill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8" fillId="0" borderId="11" xfId="0" applyFont="1" applyBorder="1" applyAlignment="1">
      <alignment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2755-17#n20318" TargetMode="External" /><Relationship Id="rId2" Type="http://schemas.openxmlformats.org/officeDocument/2006/relationships/hyperlink" Target="https://zakon.rada.gov.ua/rada/show/2755-17#n20318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10"/>
  <sheetViews>
    <sheetView tabSelected="1" view="pageBreakPreview" zoomScale="72" zoomScaleNormal="80" zoomScaleSheetLayoutView="72" zoomScalePageLayoutView="0" workbookViewId="0" topLeftCell="A97">
      <selection activeCell="E100" sqref="E100"/>
    </sheetView>
  </sheetViews>
  <sheetFormatPr defaultColWidth="9.00390625" defaultRowHeight="12.75"/>
  <cols>
    <col min="1" max="1" width="23.25390625" style="1" customWidth="1"/>
    <col min="2" max="2" width="91.25390625" style="1" customWidth="1"/>
    <col min="3" max="3" width="30.625" style="1" customWidth="1"/>
    <col min="4" max="4" width="30.75390625" style="56" customWidth="1"/>
    <col min="5" max="5" width="27.00390625" style="1" customWidth="1"/>
    <col min="6" max="6" width="26.25390625" style="1" customWidth="1"/>
    <col min="7" max="7" width="28.75390625" style="3" customWidth="1"/>
    <col min="8" max="8" width="9.125" style="3" customWidth="1"/>
    <col min="9" max="9" width="30.00390625" style="3" bestFit="1" customWidth="1"/>
    <col min="10" max="10" width="24.125" style="3" bestFit="1" customWidth="1"/>
    <col min="11" max="16384" width="9.125" style="3" customWidth="1"/>
  </cols>
  <sheetData>
    <row r="1" spans="4:7" ht="122.25" customHeight="1">
      <c r="D1" s="59" t="s">
        <v>0</v>
      </c>
      <c r="E1" s="59"/>
      <c r="F1" s="59"/>
      <c r="G1" s="2"/>
    </row>
    <row r="2" spans="1:7" ht="33" customHeight="1">
      <c r="A2" s="60" t="s">
        <v>1</v>
      </c>
      <c r="B2" s="60"/>
      <c r="C2" s="60"/>
      <c r="D2" s="60"/>
      <c r="E2" s="60"/>
      <c r="F2" s="60"/>
      <c r="G2" s="2"/>
    </row>
    <row r="3" spans="1:7" ht="33" customHeight="1">
      <c r="A3" s="4"/>
      <c r="B3" s="5">
        <v>2600000000</v>
      </c>
      <c r="C3" s="6"/>
      <c r="D3" s="6"/>
      <c r="E3" s="6"/>
      <c r="G3" s="2"/>
    </row>
    <row r="4" spans="2:7" ht="34.5" customHeight="1">
      <c r="B4" s="7" t="s">
        <v>2</v>
      </c>
      <c r="C4" s="8"/>
      <c r="D4" s="9"/>
      <c r="E4" s="8"/>
      <c r="F4" s="10" t="s">
        <v>3</v>
      </c>
      <c r="G4" s="2"/>
    </row>
    <row r="5" spans="1:7" ht="21.75" customHeight="1">
      <c r="A5" s="61" t="s">
        <v>4</v>
      </c>
      <c r="B5" s="61" t="s">
        <v>5</v>
      </c>
      <c r="C5" s="61" t="s">
        <v>6</v>
      </c>
      <c r="D5" s="62" t="s">
        <v>7</v>
      </c>
      <c r="E5" s="61" t="s">
        <v>8</v>
      </c>
      <c r="F5" s="61"/>
      <c r="G5" s="2"/>
    </row>
    <row r="6" spans="1:7" ht="43.5" customHeight="1">
      <c r="A6" s="61"/>
      <c r="B6" s="61"/>
      <c r="C6" s="61"/>
      <c r="D6" s="62"/>
      <c r="E6" s="11" t="s">
        <v>6</v>
      </c>
      <c r="F6" s="11" t="s">
        <v>9</v>
      </c>
      <c r="G6" s="2"/>
    </row>
    <row r="7" spans="1:7" s="16" customFormat="1" ht="26.25">
      <c r="A7" s="12">
        <v>10000000</v>
      </c>
      <c r="B7" s="13" t="s">
        <v>10</v>
      </c>
      <c r="C7" s="14">
        <f>C8+C11+C16+C21+C36</f>
        <v>66121908900</v>
      </c>
      <c r="D7" s="15">
        <f>D8+D11+D16+D21+D36</f>
        <v>66070108600</v>
      </c>
      <c r="E7" s="14">
        <f>E8+E11+E16+E21+E36</f>
        <v>51800300</v>
      </c>
      <c r="F7" s="14">
        <f>F8+F11+F16+F21</f>
        <v>0</v>
      </c>
      <c r="G7" s="2"/>
    </row>
    <row r="8" spans="1:7" s="21" customFormat="1" ht="46.5">
      <c r="A8" s="17">
        <v>11000000</v>
      </c>
      <c r="B8" s="18" t="s">
        <v>11</v>
      </c>
      <c r="C8" s="19">
        <f>C9+C10</f>
        <v>44231301000</v>
      </c>
      <c r="D8" s="20">
        <f>D9+D10</f>
        <v>44231301000</v>
      </c>
      <c r="E8" s="19">
        <f>E9+E10</f>
        <v>0</v>
      </c>
      <c r="F8" s="19">
        <f>F9+F10</f>
        <v>0</v>
      </c>
      <c r="G8" s="2"/>
    </row>
    <row r="9" spans="1:9" ht="26.25">
      <c r="A9" s="22">
        <v>11010000</v>
      </c>
      <c r="B9" s="23" t="s">
        <v>12</v>
      </c>
      <c r="C9" s="24">
        <f>D9+E9</f>
        <v>36905501000</v>
      </c>
      <c r="D9" s="25">
        <f>30614595500+600000000+598169000+300000000+4400000+914000000+3874336500</f>
        <v>36905501000</v>
      </c>
      <c r="E9" s="26"/>
      <c r="F9" s="26"/>
      <c r="G9" s="2"/>
      <c r="I9" s="27"/>
    </row>
    <row r="10" spans="1:9" ht="26.25">
      <c r="A10" s="22">
        <v>11020000</v>
      </c>
      <c r="B10" s="23" t="s">
        <v>13</v>
      </c>
      <c r="C10" s="24">
        <f>D10+E10</f>
        <v>7325800000</v>
      </c>
      <c r="D10" s="25">
        <f>4292452300+700000000+800000000+936000000+597347700</f>
        <v>7325800000</v>
      </c>
      <c r="E10" s="26"/>
      <c r="F10" s="26"/>
      <c r="G10" s="2"/>
      <c r="I10" s="27"/>
    </row>
    <row r="11" spans="1:9" s="21" customFormat="1" ht="46.5">
      <c r="A11" s="17">
        <v>13000000</v>
      </c>
      <c r="B11" s="18" t="s">
        <v>14</v>
      </c>
      <c r="C11" s="19">
        <f>C12+C13+C15+C14</f>
        <v>44122300</v>
      </c>
      <c r="D11" s="20">
        <f>D12+D13+D15+D14</f>
        <v>44122300</v>
      </c>
      <c r="E11" s="19">
        <f>E12+E13+E15</f>
        <v>0</v>
      </c>
      <c r="F11" s="19">
        <f>F12+F13+F15</f>
        <v>0</v>
      </c>
      <c r="G11" s="2"/>
      <c r="I11" s="27"/>
    </row>
    <row r="12" spans="1:9" ht="26.25">
      <c r="A12" s="22">
        <v>13020000</v>
      </c>
      <c r="B12" s="23" t="s">
        <v>15</v>
      </c>
      <c r="C12" s="24">
        <f>D12+E12</f>
        <v>35000000</v>
      </c>
      <c r="D12" s="28">
        <f>32840000+2160000</f>
        <v>35000000</v>
      </c>
      <c r="E12" s="29"/>
      <c r="F12" s="29"/>
      <c r="G12" s="2"/>
      <c r="I12" s="27"/>
    </row>
    <row r="13" spans="1:9" ht="46.5">
      <c r="A13" s="22">
        <v>13030000</v>
      </c>
      <c r="B13" s="23" t="s">
        <v>16</v>
      </c>
      <c r="C13" s="24">
        <f>D13+E13</f>
        <v>5940000</v>
      </c>
      <c r="D13" s="28">
        <v>5940000</v>
      </c>
      <c r="E13" s="29"/>
      <c r="F13" s="29"/>
      <c r="G13" s="2"/>
      <c r="I13" s="27"/>
    </row>
    <row r="14" spans="1:9" ht="26.25">
      <c r="A14" s="22">
        <v>13040000</v>
      </c>
      <c r="B14" s="23" t="s">
        <v>17</v>
      </c>
      <c r="C14" s="24">
        <f>D14+E14</f>
        <v>1860000</v>
      </c>
      <c r="D14" s="28">
        <v>1860000</v>
      </c>
      <c r="E14" s="29"/>
      <c r="F14" s="29"/>
      <c r="G14" s="2"/>
      <c r="I14" s="27"/>
    </row>
    <row r="15" spans="1:9" ht="26.25">
      <c r="A15" s="22">
        <v>13070000</v>
      </c>
      <c r="B15" s="23" t="s">
        <v>18</v>
      </c>
      <c r="C15" s="24">
        <f>D15+E15</f>
        <v>1322300</v>
      </c>
      <c r="D15" s="28">
        <f>100000+1222300</f>
        <v>1322300</v>
      </c>
      <c r="E15" s="29"/>
      <c r="F15" s="29"/>
      <c r="G15" s="2"/>
      <c r="I15" s="27"/>
    </row>
    <row r="16" spans="1:9" s="21" customFormat="1" ht="26.25">
      <c r="A16" s="17">
        <v>14000000</v>
      </c>
      <c r="B16" s="18" t="s">
        <v>19</v>
      </c>
      <c r="C16" s="19">
        <f>D16</f>
        <v>3127403700</v>
      </c>
      <c r="D16" s="20">
        <f>D20+D18+D17+D19</f>
        <v>3127403700</v>
      </c>
      <c r="E16" s="19">
        <f>E20</f>
        <v>0</v>
      </c>
      <c r="F16" s="19">
        <f>F20</f>
        <v>0</v>
      </c>
      <c r="G16" s="2"/>
      <c r="I16" s="27"/>
    </row>
    <row r="17" spans="1:9" s="21" customFormat="1" ht="46.5">
      <c r="A17" s="22">
        <v>14021900</v>
      </c>
      <c r="B17" s="23" t="s">
        <v>20</v>
      </c>
      <c r="C17" s="24">
        <f>D17</f>
        <v>180000000</v>
      </c>
      <c r="D17" s="30">
        <v>180000000</v>
      </c>
      <c r="E17" s="19"/>
      <c r="F17" s="19"/>
      <c r="G17" s="2"/>
      <c r="I17" s="27"/>
    </row>
    <row r="18" spans="1:9" s="21" customFormat="1" ht="46.5">
      <c r="A18" s="22">
        <v>14031900</v>
      </c>
      <c r="B18" s="23" t="s">
        <v>21</v>
      </c>
      <c r="C18" s="24">
        <f>D18</f>
        <v>620000000</v>
      </c>
      <c r="D18" s="30">
        <v>620000000</v>
      </c>
      <c r="E18" s="19"/>
      <c r="F18" s="19"/>
      <c r="G18" s="2"/>
      <c r="I18" s="27"/>
    </row>
    <row r="19" spans="1:9" s="21" customFormat="1" ht="139.5">
      <c r="A19" s="22">
        <v>14040100</v>
      </c>
      <c r="B19" s="23" t="s">
        <v>22</v>
      </c>
      <c r="C19" s="24">
        <f>D19</f>
        <v>1200000000</v>
      </c>
      <c r="D19" s="30">
        <f>705196300+200000000+294803700</f>
        <v>1200000000</v>
      </c>
      <c r="E19" s="19"/>
      <c r="F19" s="19"/>
      <c r="G19" s="2"/>
      <c r="I19" s="27"/>
    </row>
    <row r="20" spans="1:9" ht="96" customHeight="1">
      <c r="A20" s="22">
        <v>14040200</v>
      </c>
      <c r="B20" s="23" t="s">
        <v>23</v>
      </c>
      <c r="C20" s="24">
        <f>D20+E20</f>
        <v>1127403700</v>
      </c>
      <c r="D20" s="28">
        <f>1832600000-705196300</f>
        <v>1127403700</v>
      </c>
      <c r="E20" s="29"/>
      <c r="F20" s="29"/>
      <c r="G20" s="2"/>
      <c r="I20" s="27"/>
    </row>
    <row r="21" spans="1:9" s="21" customFormat="1" ht="26.25">
      <c r="A21" s="17">
        <v>18000000</v>
      </c>
      <c r="B21" s="18" t="s">
        <v>24</v>
      </c>
      <c r="C21" s="19">
        <f aca="true" t="shared" si="0" ref="C21:C32">D21</f>
        <v>18667281600</v>
      </c>
      <c r="D21" s="20">
        <f>D22+D33+D34+D35</f>
        <v>18667281600</v>
      </c>
      <c r="E21" s="19">
        <f>E22+E27+E28+E29+E30+E31+E32+E33+E34+E35</f>
        <v>0</v>
      </c>
      <c r="F21" s="19">
        <f>F22+F27+F28+F29+F30+F31+F32+F33+F34+F35</f>
        <v>0</v>
      </c>
      <c r="G21" s="2"/>
      <c r="I21" s="27"/>
    </row>
    <row r="22" spans="1:9" ht="26.25">
      <c r="A22" s="22">
        <v>18010000</v>
      </c>
      <c r="B22" s="23" t="s">
        <v>25</v>
      </c>
      <c r="C22" s="24">
        <f t="shared" si="0"/>
        <v>5994002600</v>
      </c>
      <c r="D22" s="30">
        <f>D23+D24+D25+D26+D27+D28+D29+D30+D31+D32</f>
        <v>5994002600</v>
      </c>
      <c r="E22" s="24">
        <f>E27+E28+E29+E30+E31+E32</f>
        <v>0</v>
      </c>
      <c r="F22" s="24">
        <f>F27+F28+F29+F30+F31+F32</f>
        <v>0</v>
      </c>
      <c r="G22" s="2"/>
      <c r="I22" s="27"/>
    </row>
    <row r="23" spans="1:9" ht="69.75">
      <c r="A23" s="22">
        <v>18010100</v>
      </c>
      <c r="B23" s="23" t="s">
        <v>26</v>
      </c>
      <c r="C23" s="24">
        <f t="shared" si="0"/>
        <v>102485600</v>
      </c>
      <c r="D23" s="30">
        <v>102485600</v>
      </c>
      <c r="E23" s="24"/>
      <c r="F23" s="24"/>
      <c r="G23" s="2"/>
      <c r="I23" s="27"/>
    </row>
    <row r="24" spans="1:9" ht="69.75">
      <c r="A24" s="22">
        <v>18010200</v>
      </c>
      <c r="B24" s="23" t="s">
        <v>27</v>
      </c>
      <c r="C24" s="24">
        <f t="shared" si="0"/>
        <v>145789700</v>
      </c>
      <c r="D24" s="30">
        <f>73789700+72000000</f>
        <v>145789700</v>
      </c>
      <c r="E24" s="24"/>
      <c r="F24" s="24"/>
      <c r="G24" s="2"/>
      <c r="I24" s="27"/>
    </row>
    <row r="25" spans="1:9" ht="69.75">
      <c r="A25" s="22">
        <v>18010300</v>
      </c>
      <c r="B25" s="23" t="s">
        <v>28</v>
      </c>
      <c r="C25" s="24">
        <f t="shared" si="0"/>
        <v>131491400</v>
      </c>
      <c r="D25" s="30">
        <f>61491400+70000000</f>
        <v>131491400</v>
      </c>
      <c r="E25" s="24"/>
      <c r="F25" s="24"/>
      <c r="G25" s="2"/>
      <c r="I25" s="27"/>
    </row>
    <row r="26" spans="1:9" ht="69.75">
      <c r="A26" s="22">
        <v>18010400</v>
      </c>
      <c r="B26" s="23" t="s">
        <v>29</v>
      </c>
      <c r="C26" s="24">
        <f t="shared" si="0"/>
        <v>1669946900</v>
      </c>
      <c r="D26" s="30">
        <f>1811946900-142000000</f>
        <v>1669946900</v>
      </c>
      <c r="E26" s="24"/>
      <c r="F26" s="24"/>
      <c r="G26" s="2"/>
      <c r="I26" s="27"/>
    </row>
    <row r="27" spans="1:9" ht="30" customHeight="1">
      <c r="A27" s="22">
        <v>18010500</v>
      </c>
      <c r="B27" s="23" t="s">
        <v>30</v>
      </c>
      <c r="C27" s="24">
        <f t="shared" si="0"/>
        <v>1328195600</v>
      </c>
      <c r="D27" s="30">
        <f>2048195600-220000000-500000000</f>
        <v>1328195600</v>
      </c>
      <c r="E27" s="29"/>
      <c r="F27" s="29"/>
      <c r="G27" s="2"/>
      <c r="I27" s="27"/>
    </row>
    <row r="28" spans="1:9" ht="30" customHeight="1">
      <c r="A28" s="22">
        <v>18010600</v>
      </c>
      <c r="B28" s="23" t="s">
        <v>31</v>
      </c>
      <c r="C28" s="24">
        <f t="shared" si="0"/>
        <v>2546690900</v>
      </c>
      <c r="D28" s="30">
        <f>3046690900-500000000</f>
        <v>2546690900</v>
      </c>
      <c r="E28" s="29"/>
      <c r="F28" s="29"/>
      <c r="G28" s="2"/>
      <c r="I28" s="27"/>
    </row>
    <row r="29" spans="1:9" ht="30" customHeight="1">
      <c r="A29" s="22">
        <v>18010700</v>
      </c>
      <c r="B29" s="23" t="s">
        <v>32</v>
      </c>
      <c r="C29" s="24">
        <f t="shared" si="0"/>
        <v>15361600</v>
      </c>
      <c r="D29" s="30">
        <v>15361600</v>
      </c>
      <c r="E29" s="29"/>
      <c r="F29" s="29"/>
      <c r="G29" s="2"/>
      <c r="I29" s="27"/>
    </row>
    <row r="30" spans="1:9" ht="30" customHeight="1">
      <c r="A30" s="22">
        <v>18010900</v>
      </c>
      <c r="B30" s="23" t="s">
        <v>33</v>
      </c>
      <c r="C30" s="24">
        <f t="shared" si="0"/>
        <v>10240900</v>
      </c>
      <c r="D30" s="30">
        <v>10240900</v>
      </c>
      <c r="E30" s="29"/>
      <c r="F30" s="29"/>
      <c r="G30" s="2"/>
      <c r="I30" s="27"/>
    </row>
    <row r="31" spans="1:9" ht="30" customHeight="1">
      <c r="A31" s="22">
        <v>18011000</v>
      </c>
      <c r="B31" s="23" t="s">
        <v>34</v>
      </c>
      <c r="C31" s="24">
        <f t="shared" si="0"/>
        <v>22317000</v>
      </c>
      <c r="D31" s="30">
        <f>10067000+12250000</f>
        <v>22317000</v>
      </c>
      <c r="E31" s="29"/>
      <c r="F31" s="29"/>
      <c r="G31" s="2"/>
      <c r="I31" s="27"/>
    </row>
    <row r="32" spans="1:9" ht="30" customHeight="1">
      <c r="A32" s="22">
        <v>18011100</v>
      </c>
      <c r="B32" s="23" t="s">
        <v>35</v>
      </c>
      <c r="C32" s="24">
        <f t="shared" si="0"/>
        <v>21483000</v>
      </c>
      <c r="D32" s="30">
        <f>19283000+2200000</f>
        <v>21483000</v>
      </c>
      <c r="E32" s="29"/>
      <c r="F32" s="29"/>
      <c r="G32" s="2"/>
      <c r="I32" s="27"/>
    </row>
    <row r="33" spans="1:9" ht="30" customHeight="1">
      <c r="A33" s="22">
        <v>18020000</v>
      </c>
      <c r="B33" s="23" t="s">
        <v>36</v>
      </c>
      <c r="C33" s="24">
        <f>D33+E33</f>
        <v>0</v>
      </c>
      <c r="D33" s="28"/>
      <c r="E33" s="29"/>
      <c r="F33" s="29"/>
      <c r="G33" s="2"/>
      <c r="I33" s="27"/>
    </row>
    <row r="34" spans="1:9" ht="30" customHeight="1">
      <c r="A34" s="22">
        <v>18030000</v>
      </c>
      <c r="B34" s="23" t="s">
        <v>37</v>
      </c>
      <c r="C34" s="24">
        <f>D34+E34</f>
        <v>39000000</v>
      </c>
      <c r="D34" s="28">
        <v>39000000</v>
      </c>
      <c r="E34" s="29"/>
      <c r="F34" s="29"/>
      <c r="G34" s="2"/>
      <c r="I34" s="27"/>
    </row>
    <row r="35" spans="1:9" ht="30" customHeight="1">
      <c r="A35" s="22">
        <v>18050000</v>
      </c>
      <c r="B35" s="23" t="s">
        <v>38</v>
      </c>
      <c r="C35" s="24">
        <f>D35+E35</f>
        <v>12634279000</v>
      </c>
      <c r="D35" s="28">
        <f>10830690000+1134603000-16000000+34986000+650000000</f>
        <v>12634279000</v>
      </c>
      <c r="E35" s="29"/>
      <c r="F35" s="29"/>
      <c r="G35" s="2"/>
      <c r="I35" s="27"/>
    </row>
    <row r="36" spans="1:9" s="21" customFormat="1" ht="26.25">
      <c r="A36" s="17">
        <v>19000000</v>
      </c>
      <c r="B36" s="18" t="s">
        <v>39</v>
      </c>
      <c r="C36" s="19">
        <f>C37</f>
        <v>51800300</v>
      </c>
      <c r="D36" s="20">
        <f>D37</f>
        <v>0</v>
      </c>
      <c r="E36" s="19">
        <f>E37</f>
        <v>51800300</v>
      </c>
      <c r="F36" s="19">
        <f>F37</f>
        <v>0</v>
      </c>
      <c r="G36" s="2"/>
      <c r="I36" s="27"/>
    </row>
    <row r="37" spans="1:9" ht="26.25">
      <c r="A37" s="22">
        <v>19010000</v>
      </c>
      <c r="B37" s="23" t="s">
        <v>40</v>
      </c>
      <c r="C37" s="24">
        <f>D37+E37</f>
        <v>51800300</v>
      </c>
      <c r="D37" s="28"/>
      <c r="E37" s="29">
        <f>35000000+16800300</f>
        <v>51800300</v>
      </c>
      <c r="F37" s="29"/>
      <c r="G37" s="2"/>
      <c r="I37" s="27"/>
    </row>
    <row r="38" spans="1:9" s="16" customFormat="1" ht="26.25">
      <c r="A38" s="12">
        <v>20000000</v>
      </c>
      <c r="B38" s="13" t="s">
        <v>41</v>
      </c>
      <c r="C38" s="14">
        <f>C39+C49+C56+C61+C47</f>
        <v>3056759191</v>
      </c>
      <c r="D38" s="15">
        <f>D39+D49+D56</f>
        <v>1194871071</v>
      </c>
      <c r="E38" s="14">
        <f>E39+E49+E56+E61+E47</f>
        <v>1861888120</v>
      </c>
      <c r="F38" s="14">
        <f>F39+F49+F56+F61</f>
        <v>0</v>
      </c>
      <c r="G38" s="2"/>
      <c r="I38" s="27"/>
    </row>
    <row r="39" spans="1:9" s="21" customFormat="1" ht="40.5" customHeight="1">
      <c r="A39" s="17">
        <v>21000000</v>
      </c>
      <c r="B39" s="18" t="s">
        <v>42</v>
      </c>
      <c r="C39" s="19">
        <f>+C40+C41+C42</f>
        <v>185100000</v>
      </c>
      <c r="D39" s="20">
        <f>+D42+D40</f>
        <v>185100000</v>
      </c>
      <c r="E39" s="19">
        <f>+E41+E42+E44+E45</f>
        <v>0</v>
      </c>
      <c r="F39" s="19">
        <f>+F41+F42+F44+F45</f>
        <v>0</v>
      </c>
      <c r="G39" s="2"/>
      <c r="I39" s="27"/>
    </row>
    <row r="40" spans="1:9" s="21" customFormat="1" ht="70.5" customHeight="1" hidden="1">
      <c r="A40" s="22">
        <v>21010300</v>
      </c>
      <c r="B40" s="23" t="s">
        <v>43</v>
      </c>
      <c r="C40" s="29">
        <f>D40</f>
        <v>0</v>
      </c>
      <c r="D40" s="31"/>
      <c r="E40" s="19"/>
      <c r="F40" s="19"/>
      <c r="G40" s="2"/>
      <c r="I40" s="27"/>
    </row>
    <row r="41" spans="1:9" ht="82.5" customHeight="1" hidden="1">
      <c r="A41" s="22">
        <v>21010800</v>
      </c>
      <c r="B41" s="23" t="s">
        <v>44</v>
      </c>
      <c r="C41" s="24">
        <f aca="true" t="shared" si="1" ref="C41:C48">D41+E41</f>
        <v>0</v>
      </c>
      <c r="D41" s="28"/>
      <c r="E41" s="29"/>
      <c r="F41" s="29"/>
      <c r="G41" s="2"/>
      <c r="I41" s="27"/>
    </row>
    <row r="42" spans="1:9" ht="26.25">
      <c r="A42" s="11">
        <v>21080000</v>
      </c>
      <c r="B42" s="32" t="s">
        <v>45</v>
      </c>
      <c r="C42" s="14">
        <f t="shared" si="1"/>
        <v>185100000</v>
      </c>
      <c r="D42" s="33">
        <f>D44+D45+D46+D43+D48</f>
        <v>185100000</v>
      </c>
      <c r="E42" s="34"/>
      <c r="F42" s="34"/>
      <c r="G42" s="2"/>
      <c r="I42" s="27"/>
    </row>
    <row r="43" spans="1:9" ht="26.25">
      <c r="A43" s="22">
        <v>21080500</v>
      </c>
      <c r="B43" s="23" t="s">
        <v>45</v>
      </c>
      <c r="C43" s="24">
        <f t="shared" si="1"/>
        <v>12000000</v>
      </c>
      <c r="D43" s="28">
        <f>100000+4500000+7400000</f>
        <v>12000000</v>
      </c>
      <c r="E43" s="29"/>
      <c r="F43" s="29"/>
      <c r="G43" s="2"/>
      <c r="I43" s="27"/>
    </row>
    <row r="44" spans="1:9" ht="100.5" customHeight="1">
      <c r="A44" s="22">
        <v>21080900</v>
      </c>
      <c r="B44" s="23" t="s">
        <v>46</v>
      </c>
      <c r="C44" s="24">
        <f t="shared" si="1"/>
        <v>100000</v>
      </c>
      <c r="D44" s="28">
        <v>100000</v>
      </c>
      <c r="E44" s="29"/>
      <c r="F44" s="29"/>
      <c r="G44" s="2"/>
      <c r="I44" s="27"/>
    </row>
    <row r="45" spans="1:9" ht="26.25">
      <c r="A45" s="22">
        <v>21081100</v>
      </c>
      <c r="B45" s="23" t="s">
        <v>47</v>
      </c>
      <c r="C45" s="24">
        <f t="shared" si="1"/>
        <v>130000000</v>
      </c>
      <c r="D45" s="28">
        <f>100000+36600000+1300000+92000000</f>
        <v>130000000</v>
      </c>
      <c r="E45" s="29"/>
      <c r="F45" s="29"/>
      <c r="G45" s="2"/>
      <c r="I45" s="27"/>
    </row>
    <row r="46" spans="1:9" ht="118.5" customHeight="1">
      <c r="A46" s="22">
        <v>21081500</v>
      </c>
      <c r="B46" s="23" t="s">
        <v>48</v>
      </c>
      <c r="C46" s="24">
        <f t="shared" si="1"/>
        <v>18000000</v>
      </c>
      <c r="D46" s="28">
        <f>100000+8600000+9300000</f>
        <v>18000000</v>
      </c>
      <c r="E46" s="29"/>
      <c r="F46" s="29"/>
      <c r="G46" s="2"/>
      <c r="I46" s="27"/>
    </row>
    <row r="47" spans="1:9" ht="46.5" hidden="1">
      <c r="A47" s="22">
        <v>21110000</v>
      </c>
      <c r="B47" s="23" t="s">
        <v>49</v>
      </c>
      <c r="C47" s="24">
        <f t="shared" si="1"/>
        <v>0</v>
      </c>
      <c r="D47" s="28"/>
      <c r="E47" s="29"/>
      <c r="F47" s="29"/>
      <c r="G47" s="2"/>
      <c r="I47" s="27"/>
    </row>
    <row r="48" spans="1:9" ht="69.75">
      <c r="A48" s="22">
        <v>21081800</v>
      </c>
      <c r="B48" s="23" t="s">
        <v>50</v>
      </c>
      <c r="C48" s="24">
        <f t="shared" si="1"/>
        <v>25000000</v>
      </c>
      <c r="D48" s="28">
        <f>16000000+9000000</f>
        <v>25000000</v>
      </c>
      <c r="E48" s="29"/>
      <c r="F48" s="29"/>
      <c r="G48" s="2"/>
      <c r="I48" s="27"/>
    </row>
    <row r="49" spans="1:9" s="21" customFormat="1" ht="46.5">
      <c r="A49" s="17">
        <v>22000000</v>
      </c>
      <c r="B49" s="18" t="s">
        <v>51</v>
      </c>
      <c r="C49" s="19">
        <f>C50+C53+C55+C51+C52</f>
        <v>799850000</v>
      </c>
      <c r="D49" s="20">
        <f>D50+D53+D55+D51+D52</f>
        <v>799850000</v>
      </c>
      <c r="E49" s="19">
        <f>E50+E53+E55</f>
        <v>0</v>
      </c>
      <c r="F49" s="19">
        <f>F50+F53+F55</f>
        <v>0</v>
      </c>
      <c r="G49" s="2"/>
      <c r="I49" s="27"/>
    </row>
    <row r="50" spans="1:9" ht="26.25">
      <c r="A50" s="22">
        <v>22010000</v>
      </c>
      <c r="B50" s="23" t="s">
        <v>52</v>
      </c>
      <c r="C50" s="24">
        <f>D50+E50</f>
        <v>525000000</v>
      </c>
      <c r="D50" s="28">
        <f>366000000+159000000</f>
        <v>525000000</v>
      </c>
      <c r="E50" s="29"/>
      <c r="F50" s="29"/>
      <c r="G50" s="2"/>
      <c r="I50" s="27"/>
    </row>
    <row r="51" spans="1:9" ht="46.5">
      <c r="A51" s="22">
        <v>22020100</v>
      </c>
      <c r="B51" s="23" t="s">
        <v>53</v>
      </c>
      <c r="C51" s="24">
        <f>D51+E51</f>
        <v>128100000</v>
      </c>
      <c r="D51" s="28">
        <f>54000000+37000000+37100000</f>
        <v>128100000</v>
      </c>
      <c r="E51" s="29"/>
      <c r="F51" s="29"/>
      <c r="G51" s="2"/>
      <c r="I51" s="27"/>
    </row>
    <row r="52" spans="1:9" ht="46.5">
      <c r="A52" s="22">
        <v>22020400</v>
      </c>
      <c r="B52" s="23" t="s">
        <v>54</v>
      </c>
      <c r="C52" s="24">
        <f>D52+E52</f>
        <v>43550000</v>
      </c>
      <c r="D52" s="28">
        <f>20000000+13000000+10550000</f>
        <v>43550000</v>
      </c>
      <c r="E52" s="29"/>
      <c r="F52" s="29"/>
      <c r="G52" s="2"/>
      <c r="I52" s="27"/>
    </row>
    <row r="53" spans="1:9" ht="46.5" customHeight="1">
      <c r="A53" s="22">
        <v>22080000</v>
      </c>
      <c r="B53" s="35" t="s">
        <v>55</v>
      </c>
      <c r="C53" s="24">
        <f>C54</f>
        <v>68200000</v>
      </c>
      <c r="D53" s="30">
        <f>D54</f>
        <v>68200000</v>
      </c>
      <c r="E53" s="24">
        <f>E54</f>
        <v>0</v>
      </c>
      <c r="F53" s="24">
        <f>F54</f>
        <v>0</v>
      </c>
      <c r="G53" s="2"/>
      <c r="I53" s="27"/>
    </row>
    <row r="54" spans="1:9" ht="69.75">
      <c r="A54" s="22">
        <v>22080400</v>
      </c>
      <c r="B54" s="23" t="s">
        <v>56</v>
      </c>
      <c r="C54" s="24">
        <f>D54+E54</f>
        <v>68200000</v>
      </c>
      <c r="D54" s="28">
        <v>68200000</v>
      </c>
      <c r="E54" s="29"/>
      <c r="F54" s="29"/>
      <c r="G54" s="2"/>
      <c r="I54" s="27"/>
    </row>
    <row r="55" spans="1:9" ht="26.25">
      <c r="A55" s="22">
        <v>22090000</v>
      </c>
      <c r="B55" s="23" t="s">
        <v>57</v>
      </c>
      <c r="C55" s="24">
        <f>D55+E55</f>
        <v>35000000</v>
      </c>
      <c r="D55" s="28">
        <v>35000000</v>
      </c>
      <c r="E55" s="29"/>
      <c r="F55" s="29"/>
      <c r="G55" s="2"/>
      <c r="I55" s="27"/>
    </row>
    <row r="56" spans="1:9" s="21" customFormat="1" ht="26.25">
      <c r="A56" s="17">
        <v>24000000</v>
      </c>
      <c r="B56" s="18" t="s">
        <v>58</v>
      </c>
      <c r="C56" s="19">
        <f>+C57+C58+C59+C60</f>
        <v>209921071</v>
      </c>
      <c r="D56" s="20">
        <f>+D57+D59+D60</f>
        <v>209921071</v>
      </c>
      <c r="E56" s="19">
        <f>+E57+E58+E59+E60</f>
        <v>0</v>
      </c>
      <c r="F56" s="19">
        <f>+F57+F59+F60</f>
        <v>0</v>
      </c>
      <c r="G56" s="2"/>
      <c r="I56" s="27"/>
    </row>
    <row r="57" spans="1:9" ht="26.25">
      <c r="A57" s="22">
        <v>24060300</v>
      </c>
      <c r="B57" s="23" t="s">
        <v>45</v>
      </c>
      <c r="C57" s="24">
        <f>D57+E57</f>
        <v>209921071</v>
      </c>
      <c r="D57" s="30">
        <f>100000+15000000+366+905+170000000+24898700-78900</f>
        <v>209921071</v>
      </c>
      <c r="E57" s="24"/>
      <c r="F57" s="24"/>
      <c r="G57" s="2"/>
      <c r="I57" s="27"/>
    </row>
    <row r="58" spans="1:9" ht="46.5" hidden="1">
      <c r="A58" s="22">
        <v>24061600</v>
      </c>
      <c r="B58" s="23" t="s">
        <v>59</v>
      </c>
      <c r="C58" s="24">
        <f>E58</f>
        <v>0</v>
      </c>
      <c r="D58" s="30"/>
      <c r="E58" s="24"/>
      <c r="F58" s="24"/>
      <c r="G58" s="2"/>
      <c r="I58" s="27"/>
    </row>
    <row r="59" spans="1:9" ht="74.25" customHeight="1" hidden="1">
      <c r="A59" s="22">
        <v>24062100</v>
      </c>
      <c r="B59" s="23" t="s">
        <v>60</v>
      </c>
      <c r="C59" s="24">
        <f>D59+E59</f>
        <v>0</v>
      </c>
      <c r="D59" s="30"/>
      <c r="E59" s="24"/>
      <c r="F59" s="24"/>
      <c r="G59" s="2"/>
      <c r="I59" s="27"/>
    </row>
    <row r="60" spans="1:9" ht="54" customHeight="1" hidden="1">
      <c r="A60" s="22">
        <v>24110700</v>
      </c>
      <c r="B60" s="23" t="s">
        <v>61</v>
      </c>
      <c r="C60" s="24">
        <f>D60+E60</f>
        <v>0</v>
      </c>
      <c r="D60" s="30"/>
      <c r="E60" s="24"/>
      <c r="F60" s="24"/>
      <c r="G60" s="2"/>
      <c r="I60" s="27"/>
    </row>
    <row r="61" spans="1:9" s="21" customFormat="1" ht="26.25">
      <c r="A61" s="17">
        <v>25000000</v>
      </c>
      <c r="B61" s="18" t="s">
        <v>62</v>
      </c>
      <c r="C61" s="19">
        <f>C62+C63</f>
        <v>1861888120</v>
      </c>
      <c r="D61" s="20">
        <f>D62+D63</f>
        <v>0</v>
      </c>
      <c r="E61" s="19">
        <f>E62+E63</f>
        <v>1861888120</v>
      </c>
      <c r="F61" s="19">
        <f>F62+F63</f>
        <v>0</v>
      </c>
      <c r="G61" s="2"/>
      <c r="I61" s="27"/>
    </row>
    <row r="62" spans="1:9" ht="46.5">
      <c r="A62" s="22">
        <v>25010000</v>
      </c>
      <c r="B62" s="23" t="s">
        <v>63</v>
      </c>
      <c r="C62" s="24">
        <f>D62+E62</f>
        <v>1807448020</v>
      </c>
      <c r="D62" s="30"/>
      <c r="E62" s="24">
        <v>1807448020</v>
      </c>
      <c r="F62" s="24"/>
      <c r="G62" s="2"/>
      <c r="I62" s="27"/>
    </row>
    <row r="63" spans="1:9" ht="35.25" customHeight="1">
      <c r="A63" s="22">
        <v>25020000</v>
      </c>
      <c r="B63" s="23" t="s">
        <v>64</v>
      </c>
      <c r="C63" s="24">
        <f>D63+E63</f>
        <v>54440100</v>
      </c>
      <c r="D63" s="30"/>
      <c r="E63" s="24">
        <v>54440100</v>
      </c>
      <c r="F63" s="24"/>
      <c r="G63" s="2"/>
      <c r="I63" s="27"/>
    </row>
    <row r="64" spans="1:9" s="16" customFormat="1" ht="26.25">
      <c r="A64" s="12">
        <v>30000000</v>
      </c>
      <c r="B64" s="13" t="s">
        <v>65</v>
      </c>
      <c r="C64" s="14">
        <f>C65+C69</f>
        <v>580550000</v>
      </c>
      <c r="D64" s="15">
        <f>D65+D69</f>
        <v>550000</v>
      </c>
      <c r="E64" s="14">
        <f>E65+E69</f>
        <v>580000000</v>
      </c>
      <c r="F64" s="14">
        <f>F65+F69</f>
        <v>580000000</v>
      </c>
      <c r="G64" s="2"/>
      <c r="I64" s="27"/>
    </row>
    <row r="65" spans="1:9" s="21" customFormat="1" ht="26.25">
      <c r="A65" s="17">
        <v>31000000</v>
      </c>
      <c r="B65" s="18" t="s">
        <v>66</v>
      </c>
      <c r="C65" s="19">
        <f>C66+C68+C67</f>
        <v>80550000</v>
      </c>
      <c r="D65" s="20">
        <f>D66+D68+D67</f>
        <v>550000</v>
      </c>
      <c r="E65" s="19">
        <f>E66+E68</f>
        <v>80000000</v>
      </c>
      <c r="F65" s="19">
        <f>F66+F68</f>
        <v>80000000</v>
      </c>
      <c r="G65" s="2"/>
      <c r="I65" s="27"/>
    </row>
    <row r="66" spans="1:9" ht="116.25">
      <c r="A66" s="22">
        <v>31010200</v>
      </c>
      <c r="B66" s="23" t="s">
        <v>67</v>
      </c>
      <c r="C66" s="24">
        <f>D66+E66</f>
        <v>550000</v>
      </c>
      <c r="D66" s="28">
        <f>100000+450000</f>
        <v>550000</v>
      </c>
      <c r="E66" s="29"/>
      <c r="F66" s="29"/>
      <c r="G66" s="2"/>
      <c r="I66" s="27"/>
    </row>
    <row r="67" spans="1:9" ht="46.5" hidden="1">
      <c r="A67" s="22">
        <v>31020000</v>
      </c>
      <c r="B67" s="23" t="s">
        <v>68</v>
      </c>
      <c r="C67" s="24">
        <f>D67</f>
        <v>0</v>
      </c>
      <c r="D67" s="28"/>
      <c r="E67" s="29"/>
      <c r="F67" s="29"/>
      <c r="G67" s="2"/>
      <c r="I67" s="27"/>
    </row>
    <row r="68" spans="1:9" ht="69.75">
      <c r="A68" s="22">
        <v>31030000</v>
      </c>
      <c r="B68" s="23" t="s">
        <v>69</v>
      </c>
      <c r="C68" s="24">
        <f>D68+E68</f>
        <v>80000000</v>
      </c>
      <c r="D68" s="28"/>
      <c r="E68" s="29">
        <f>F68</f>
        <v>80000000</v>
      </c>
      <c r="F68" s="29">
        <f>80000000</f>
        <v>80000000</v>
      </c>
      <c r="G68" s="2"/>
      <c r="I68" s="27"/>
    </row>
    <row r="69" spans="1:9" s="21" customFormat="1" ht="26.25">
      <c r="A69" s="17">
        <v>33000000</v>
      </c>
      <c r="B69" s="18" t="s">
        <v>70</v>
      </c>
      <c r="C69" s="19">
        <f>E69</f>
        <v>500000000</v>
      </c>
      <c r="D69" s="20">
        <f>D70</f>
        <v>0</v>
      </c>
      <c r="E69" s="19">
        <f>F69</f>
        <v>500000000</v>
      </c>
      <c r="F69" s="19">
        <f>F70</f>
        <v>500000000</v>
      </c>
      <c r="G69" s="2"/>
      <c r="I69" s="27"/>
    </row>
    <row r="70" spans="1:9" ht="26.25">
      <c r="A70" s="22">
        <v>33010000</v>
      </c>
      <c r="B70" s="23" t="s">
        <v>71</v>
      </c>
      <c r="C70" s="24">
        <f aca="true" t="shared" si="2" ref="C70:C77">D70+E70</f>
        <v>500000000</v>
      </c>
      <c r="D70" s="28"/>
      <c r="E70" s="31">
        <f>F70</f>
        <v>500000000</v>
      </c>
      <c r="F70" s="36">
        <f>1000000000-500000000</f>
        <v>500000000</v>
      </c>
      <c r="G70" s="2"/>
      <c r="I70" s="27"/>
    </row>
    <row r="71" spans="1:9" ht="26.25">
      <c r="A71" s="12">
        <v>50000000</v>
      </c>
      <c r="B71" s="13" t="s">
        <v>72</v>
      </c>
      <c r="C71" s="14">
        <f t="shared" si="2"/>
        <v>224375100</v>
      </c>
      <c r="D71" s="15">
        <f>D72</f>
        <v>0</v>
      </c>
      <c r="E71" s="14">
        <f>E72</f>
        <v>224375100</v>
      </c>
      <c r="F71" s="14">
        <f>F72</f>
        <v>0</v>
      </c>
      <c r="G71" s="2"/>
      <c r="I71" s="27"/>
    </row>
    <row r="72" spans="1:9" ht="69.75">
      <c r="A72" s="17">
        <v>50110000</v>
      </c>
      <c r="B72" s="37" t="s">
        <v>73</v>
      </c>
      <c r="C72" s="19">
        <f t="shared" si="2"/>
        <v>224375100</v>
      </c>
      <c r="D72" s="20">
        <f>D73+D74+D75+D77</f>
        <v>0</v>
      </c>
      <c r="E72" s="19">
        <f>E73+E74+E75+E77+E76+E78</f>
        <v>224375100</v>
      </c>
      <c r="F72" s="19">
        <f>F73+F74+F75+F77</f>
        <v>0</v>
      </c>
      <c r="G72" s="2"/>
      <c r="I72" s="27"/>
    </row>
    <row r="73" spans="1:9" ht="46.5">
      <c r="A73" s="22">
        <v>50110002</v>
      </c>
      <c r="B73" s="38" t="s">
        <v>74</v>
      </c>
      <c r="C73" s="24">
        <f t="shared" si="2"/>
        <v>0</v>
      </c>
      <c r="D73" s="28"/>
      <c r="E73" s="29">
        <v>0</v>
      </c>
      <c r="F73" s="29"/>
      <c r="G73" s="2"/>
      <c r="I73" s="27"/>
    </row>
    <row r="74" spans="1:9" ht="116.25">
      <c r="A74" s="22">
        <v>50110004</v>
      </c>
      <c r="B74" s="38" t="s">
        <v>75</v>
      </c>
      <c r="C74" s="24">
        <f t="shared" si="2"/>
        <v>10636800</v>
      </c>
      <c r="D74" s="28"/>
      <c r="E74" s="29">
        <f>250000+10386800</f>
        <v>10636800</v>
      </c>
      <c r="F74" s="29"/>
      <c r="G74" s="2"/>
      <c r="I74" s="27"/>
    </row>
    <row r="75" spans="1:9" ht="116.25">
      <c r="A75" s="22">
        <v>50110005</v>
      </c>
      <c r="B75" s="39" t="s">
        <v>76</v>
      </c>
      <c r="C75" s="24">
        <f t="shared" si="2"/>
        <v>2738300</v>
      </c>
      <c r="D75" s="28"/>
      <c r="E75" s="29">
        <v>2738300</v>
      </c>
      <c r="F75" s="29"/>
      <c r="G75" s="2"/>
      <c r="I75" s="27"/>
    </row>
    <row r="76" spans="1:9" ht="48.75" customHeight="1">
      <c r="A76" s="22">
        <v>50110007</v>
      </c>
      <c r="B76" s="39" t="s">
        <v>77</v>
      </c>
      <c r="C76" s="24">
        <f t="shared" si="2"/>
        <v>200000000</v>
      </c>
      <c r="D76" s="28"/>
      <c r="E76" s="29">
        <f>200000000</f>
        <v>200000000</v>
      </c>
      <c r="F76" s="29"/>
      <c r="G76" s="2"/>
      <c r="I76" s="27"/>
    </row>
    <row r="77" spans="1:9" ht="46.5">
      <c r="A77" s="22">
        <v>50110009</v>
      </c>
      <c r="B77" s="39" t="s">
        <v>78</v>
      </c>
      <c r="C77" s="24">
        <f t="shared" si="2"/>
        <v>10000000</v>
      </c>
      <c r="D77" s="28"/>
      <c r="E77" s="29">
        <v>10000000</v>
      </c>
      <c r="F77" s="29"/>
      <c r="G77" s="2"/>
      <c r="I77" s="27"/>
    </row>
    <row r="78" spans="1:9" ht="93">
      <c r="A78" s="22">
        <v>50110006</v>
      </c>
      <c r="B78" s="39" t="s">
        <v>79</v>
      </c>
      <c r="C78" s="24">
        <f>E78</f>
        <v>1000000</v>
      </c>
      <c r="D78" s="28"/>
      <c r="E78" s="29">
        <v>1000000</v>
      </c>
      <c r="F78" s="29"/>
      <c r="G78" s="2"/>
      <c r="I78" s="27"/>
    </row>
    <row r="79" spans="1:10" ht="51">
      <c r="A79" s="22"/>
      <c r="B79" s="40" t="s">
        <v>80</v>
      </c>
      <c r="C79" s="14">
        <f>C7+C38+C64+C71</f>
        <v>69983593191</v>
      </c>
      <c r="D79" s="15">
        <f>D7+D38+D64+D71</f>
        <v>67265529671</v>
      </c>
      <c r="E79" s="14">
        <f>E7+E38+E64+E71</f>
        <v>2718063520</v>
      </c>
      <c r="F79" s="14">
        <f>F7+F38+F64+F71</f>
        <v>580000000</v>
      </c>
      <c r="G79" s="2"/>
      <c r="I79" s="27"/>
      <c r="J79" s="41"/>
    </row>
    <row r="80" spans="1:9" s="16" customFormat="1" ht="26.25">
      <c r="A80" s="12">
        <v>40000000</v>
      </c>
      <c r="B80" s="13" t="s">
        <v>81</v>
      </c>
      <c r="C80" s="14">
        <f>D80+E80</f>
        <v>8456862562</v>
      </c>
      <c r="D80" s="33">
        <f>D81+D107</f>
        <v>6612902921</v>
      </c>
      <c r="E80" s="34">
        <f>E81+E107</f>
        <v>1843959641</v>
      </c>
      <c r="F80" s="34">
        <f>F81+F107</f>
        <v>0</v>
      </c>
      <c r="G80" s="2"/>
      <c r="I80" s="27"/>
    </row>
    <row r="81" spans="1:9" s="21" customFormat="1" ht="26.25">
      <c r="A81" s="17">
        <v>41000000</v>
      </c>
      <c r="B81" s="18" t="s">
        <v>82</v>
      </c>
      <c r="C81" s="19">
        <f>D81+E81</f>
        <v>8437582097</v>
      </c>
      <c r="D81" s="42">
        <f>D84+D82</f>
        <v>6612902921</v>
      </c>
      <c r="E81" s="43">
        <f>E84+E82</f>
        <v>1824679176</v>
      </c>
      <c r="F81" s="43">
        <f>F84</f>
        <v>0</v>
      </c>
      <c r="G81" s="2"/>
      <c r="I81" s="27"/>
    </row>
    <row r="82" spans="1:9" s="21" customFormat="1" ht="26.25">
      <c r="A82" s="17">
        <v>41020000</v>
      </c>
      <c r="B82" s="18" t="s">
        <v>83</v>
      </c>
      <c r="C82" s="19">
        <f>D82</f>
        <v>69570300</v>
      </c>
      <c r="D82" s="42">
        <f>D83</f>
        <v>69570300</v>
      </c>
      <c r="E82" s="43"/>
      <c r="F82" s="43"/>
      <c r="G82" s="2"/>
      <c r="I82" s="27"/>
    </row>
    <row r="83" spans="1:9" s="21" customFormat="1" ht="98.25" customHeight="1">
      <c r="A83" s="22">
        <v>41021000</v>
      </c>
      <c r="B83" s="23" t="s">
        <v>84</v>
      </c>
      <c r="C83" s="29">
        <f>D83</f>
        <v>69570300</v>
      </c>
      <c r="D83" s="28">
        <v>69570300</v>
      </c>
      <c r="E83" s="43"/>
      <c r="F83" s="43"/>
      <c r="G83" s="2"/>
      <c r="I83" s="27"/>
    </row>
    <row r="84" spans="1:9" ht="36.75" customHeight="1">
      <c r="A84" s="17">
        <v>41030000</v>
      </c>
      <c r="B84" s="18" t="s">
        <v>85</v>
      </c>
      <c r="C84" s="19">
        <f aca="true" t="shared" si="3" ref="C84:C106">D84+E84</f>
        <v>8368011797</v>
      </c>
      <c r="D84" s="20">
        <f>D85+D86+D87+D88+D91+D94+D97+D100+D98+D105</f>
        <v>6543332621</v>
      </c>
      <c r="E84" s="19">
        <f>E106+E95+E96+E91</f>
        <v>1824679176</v>
      </c>
      <c r="F84" s="19">
        <f>F95</f>
        <v>0</v>
      </c>
      <c r="G84" s="2"/>
      <c r="I84" s="27"/>
    </row>
    <row r="85" spans="1:9" ht="398.25" customHeight="1">
      <c r="A85" s="22">
        <v>41030500</v>
      </c>
      <c r="B85" s="23" t="s">
        <v>86</v>
      </c>
      <c r="C85" s="44">
        <f t="shared" si="3"/>
        <v>758093495</v>
      </c>
      <c r="D85" s="28">
        <f>560168855+156858910+41065730</f>
        <v>758093495</v>
      </c>
      <c r="E85" s="19"/>
      <c r="F85" s="19"/>
      <c r="G85" s="2"/>
      <c r="I85" s="27"/>
    </row>
    <row r="86" spans="1:9" ht="75" customHeight="1">
      <c r="A86" s="22">
        <v>41032800</v>
      </c>
      <c r="B86" s="23" t="s">
        <v>87</v>
      </c>
      <c r="C86" s="44">
        <f t="shared" si="3"/>
        <v>81634000</v>
      </c>
      <c r="D86" s="28">
        <v>81634000</v>
      </c>
      <c r="E86" s="19"/>
      <c r="F86" s="19"/>
      <c r="G86" s="2"/>
      <c r="I86" s="27"/>
    </row>
    <row r="87" spans="1:9" ht="75" customHeight="1">
      <c r="A87" s="22">
        <v>41032900</v>
      </c>
      <c r="B87" s="23" t="s">
        <v>88</v>
      </c>
      <c r="C87" s="44">
        <f t="shared" si="3"/>
        <v>264800</v>
      </c>
      <c r="D87" s="28">
        <v>264800</v>
      </c>
      <c r="E87" s="19"/>
      <c r="F87" s="19"/>
      <c r="G87" s="2"/>
      <c r="I87" s="27"/>
    </row>
    <row r="88" spans="1:9" ht="78" customHeight="1">
      <c r="A88" s="22">
        <v>41033000</v>
      </c>
      <c r="B88" s="23" t="s">
        <v>89</v>
      </c>
      <c r="C88" s="44">
        <f t="shared" si="3"/>
        <v>127203800</v>
      </c>
      <c r="D88" s="28">
        <f>123897200+22652900-37694900+18348600</f>
        <v>127203800</v>
      </c>
      <c r="E88" s="19"/>
      <c r="F88" s="19"/>
      <c r="G88" s="2"/>
      <c r="I88" s="27"/>
    </row>
    <row r="89" spans="1:9" ht="78" customHeight="1" hidden="1">
      <c r="A89" s="22">
        <v>41033800</v>
      </c>
      <c r="B89" s="23" t="s">
        <v>90</v>
      </c>
      <c r="C89" s="44">
        <f t="shared" si="3"/>
        <v>0</v>
      </c>
      <c r="D89" s="28"/>
      <c r="E89" s="19"/>
      <c r="F89" s="19"/>
      <c r="G89" s="2"/>
      <c r="I89" s="27"/>
    </row>
    <row r="90" spans="1:9" ht="78" customHeight="1" hidden="1">
      <c r="A90" s="22">
        <v>41033800</v>
      </c>
      <c r="B90" s="23" t="s">
        <v>90</v>
      </c>
      <c r="C90" s="44">
        <f t="shared" si="3"/>
        <v>0</v>
      </c>
      <c r="D90" s="28"/>
      <c r="E90" s="19"/>
      <c r="F90" s="19"/>
      <c r="G90" s="2"/>
      <c r="I90" s="27"/>
    </row>
    <row r="91" spans="1:9" ht="40.5" customHeight="1">
      <c r="A91" s="22">
        <v>41033900</v>
      </c>
      <c r="B91" s="23" t="s">
        <v>91</v>
      </c>
      <c r="C91" s="24">
        <f t="shared" si="3"/>
        <v>5315888700</v>
      </c>
      <c r="D91" s="28">
        <f>5018699800+194973700-5738600</f>
        <v>5207934900</v>
      </c>
      <c r="E91" s="29">
        <f>39228300+68725500</f>
        <v>107953800</v>
      </c>
      <c r="F91" s="29"/>
      <c r="G91" s="2"/>
      <c r="I91" s="27"/>
    </row>
    <row r="92" spans="1:9" ht="52.5" customHeight="1" hidden="1">
      <c r="A92" s="22">
        <v>41034200</v>
      </c>
      <c r="B92" s="23" t="s">
        <v>92</v>
      </c>
      <c r="C92" s="24">
        <f t="shared" si="3"/>
        <v>0</v>
      </c>
      <c r="D92" s="28"/>
      <c r="E92" s="29"/>
      <c r="F92" s="29"/>
      <c r="G92" s="2"/>
      <c r="I92" s="27"/>
    </row>
    <row r="93" spans="1:9" ht="72.75" customHeight="1" hidden="1">
      <c r="A93" s="22">
        <v>41034500</v>
      </c>
      <c r="B93" s="23" t="s">
        <v>93</v>
      </c>
      <c r="C93" s="24">
        <f t="shared" si="3"/>
        <v>0</v>
      </c>
      <c r="D93" s="28"/>
      <c r="E93" s="29"/>
      <c r="F93" s="29"/>
      <c r="G93" s="2"/>
      <c r="I93" s="27"/>
    </row>
    <row r="94" spans="1:9" ht="145.5" customHeight="1">
      <c r="A94" s="22">
        <v>41034400</v>
      </c>
      <c r="B94" s="23" t="s">
        <v>94</v>
      </c>
      <c r="C94" s="24">
        <f t="shared" si="3"/>
        <v>917900</v>
      </c>
      <c r="D94" s="28">
        <v>917900</v>
      </c>
      <c r="E94" s="29"/>
      <c r="F94" s="29"/>
      <c r="G94" s="2"/>
      <c r="I94" s="27" t="s">
        <v>95</v>
      </c>
    </row>
    <row r="95" spans="1:9" ht="69.75" hidden="1">
      <c r="A95" s="22">
        <v>41034500</v>
      </c>
      <c r="B95" s="23" t="s">
        <v>96</v>
      </c>
      <c r="C95" s="24">
        <f t="shared" si="3"/>
        <v>0</v>
      </c>
      <c r="D95" s="28"/>
      <c r="E95" s="29">
        <f>F95</f>
        <v>0</v>
      </c>
      <c r="F95" s="29"/>
      <c r="G95" s="2"/>
      <c r="I95" s="27"/>
    </row>
    <row r="96" spans="1:9" ht="132" customHeight="1">
      <c r="A96" s="22">
        <v>41034800</v>
      </c>
      <c r="B96" s="23" t="s">
        <v>97</v>
      </c>
      <c r="C96" s="24">
        <f>E96</f>
        <v>114426176</v>
      </c>
      <c r="D96" s="28"/>
      <c r="E96" s="29">
        <f>127561252-13135076</f>
        <v>114426176</v>
      </c>
      <c r="F96" s="29"/>
      <c r="G96" s="2"/>
      <c r="I96" s="27"/>
    </row>
    <row r="97" spans="1:9" ht="73.5" customHeight="1">
      <c r="A97" s="22">
        <v>41035400</v>
      </c>
      <c r="B97" s="23" t="s">
        <v>98</v>
      </c>
      <c r="C97" s="24">
        <f t="shared" si="3"/>
        <v>16891000</v>
      </c>
      <c r="D97" s="28">
        <v>16891000</v>
      </c>
      <c r="E97" s="29"/>
      <c r="F97" s="29"/>
      <c r="G97" s="2"/>
      <c r="I97" s="27"/>
    </row>
    <row r="98" spans="1:9" ht="94.5" customHeight="1">
      <c r="A98" s="22">
        <v>41035600</v>
      </c>
      <c r="B98" s="23" t="s">
        <v>99</v>
      </c>
      <c r="C98" s="24">
        <f t="shared" si="3"/>
        <v>7996859</v>
      </c>
      <c r="D98" s="28">
        <f>13279200-5282341</f>
        <v>7996859</v>
      </c>
      <c r="E98" s="29"/>
      <c r="F98" s="29"/>
      <c r="G98" s="2"/>
      <c r="I98" s="27"/>
    </row>
    <row r="99" spans="1:9" ht="110.25" customHeight="1" hidden="1">
      <c r="A99" s="22">
        <v>41035900</v>
      </c>
      <c r="B99" s="23" t="s">
        <v>100</v>
      </c>
      <c r="C99" s="24">
        <f t="shared" si="3"/>
        <v>0</v>
      </c>
      <c r="D99" s="28"/>
      <c r="E99" s="29"/>
      <c r="F99" s="29"/>
      <c r="G99" s="2"/>
      <c r="I99" s="27"/>
    </row>
    <row r="100" spans="1:9" ht="409.5" customHeight="1">
      <c r="A100" s="22">
        <v>41036100</v>
      </c>
      <c r="B100" s="23" t="s">
        <v>101</v>
      </c>
      <c r="C100" s="24">
        <f t="shared" si="3"/>
        <v>267363211</v>
      </c>
      <c r="D100" s="28">
        <f>260274300+6252542+836369</f>
        <v>267363211</v>
      </c>
      <c r="E100" s="29"/>
      <c r="F100" s="29"/>
      <c r="G100" s="2"/>
      <c r="I100" s="27"/>
    </row>
    <row r="101" spans="1:9" ht="26.25" customHeight="1" hidden="1">
      <c r="A101" s="22">
        <v>41036400</v>
      </c>
      <c r="B101" s="23" t="s">
        <v>102</v>
      </c>
      <c r="C101" s="24">
        <f t="shared" si="3"/>
        <v>0</v>
      </c>
      <c r="D101" s="28"/>
      <c r="E101" s="29"/>
      <c r="F101" s="29"/>
      <c r="G101" s="2"/>
      <c r="I101" s="27"/>
    </row>
    <row r="102" spans="1:9" ht="24" customHeight="1" hidden="1">
      <c r="A102" s="22">
        <v>41037000</v>
      </c>
      <c r="B102" s="23" t="s">
        <v>103</v>
      </c>
      <c r="C102" s="24">
        <f t="shared" si="3"/>
        <v>0</v>
      </c>
      <c r="D102" s="28"/>
      <c r="E102" s="29"/>
      <c r="F102" s="29"/>
      <c r="G102" s="2"/>
      <c r="I102" s="27"/>
    </row>
    <row r="103" spans="1:9" ht="30" customHeight="1" hidden="1">
      <c r="A103" s="22">
        <v>41037200</v>
      </c>
      <c r="B103" s="23" t="s">
        <v>104</v>
      </c>
      <c r="C103" s="24">
        <f t="shared" si="3"/>
        <v>0</v>
      </c>
      <c r="D103" s="28"/>
      <c r="E103" s="29"/>
      <c r="F103" s="29"/>
      <c r="G103" s="2"/>
      <c r="I103" s="27"/>
    </row>
    <row r="104" spans="1:9" ht="7.5" customHeight="1" hidden="1">
      <c r="A104" s="22">
        <v>41037200</v>
      </c>
      <c r="B104" s="23" t="s">
        <v>104</v>
      </c>
      <c r="C104" s="24">
        <f t="shared" si="3"/>
        <v>0</v>
      </c>
      <c r="D104" s="28"/>
      <c r="E104" s="29"/>
      <c r="F104" s="29"/>
      <c r="G104" s="2"/>
      <c r="I104" s="27"/>
    </row>
    <row r="105" spans="1:9" ht="285.75" customHeight="1">
      <c r="A105" s="22">
        <v>41036400</v>
      </c>
      <c r="B105" s="23" t="s">
        <v>105</v>
      </c>
      <c r="C105" s="24">
        <f>D105</f>
        <v>75032656</v>
      </c>
      <c r="D105" s="28">
        <v>75032656</v>
      </c>
      <c r="E105" s="29"/>
      <c r="F105" s="29"/>
      <c r="G105" s="2"/>
      <c r="I105" s="27"/>
    </row>
    <row r="106" spans="1:9" ht="127.5" customHeight="1">
      <c r="A106" s="22">
        <v>41037300</v>
      </c>
      <c r="B106" s="23" t="s">
        <v>106</v>
      </c>
      <c r="C106" s="29">
        <f t="shared" si="3"/>
        <v>1602299200</v>
      </c>
      <c r="D106" s="28"/>
      <c r="E106" s="29">
        <v>1602299200</v>
      </c>
      <c r="F106" s="45"/>
      <c r="G106" s="2"/>
      <c r="I106" s="27"/>
    </row>
    <row r="107" spans="1:9" ht="49.5" customHeight="1">
      <c r="A107" s="11">
        <v>42000000</v>
      </c>
      <c r="B107" s="32" t="s">
        <v>107</v>
      </c>
      <c r="C107" s="34">
        <f>D107+E107</f>
        <v>19280465</v>
      </c>
      <c r="D107" s="33">
        <f>D108</f>
        <v>0</v>
      </c>
      <c r="E107" s="34">
        <f>E108</f>
        <v>19280465</v>
      </c>
      <c r="F107" s="34"/>
      <c r="G107" s="2"/>
      <c r="I107" s="27"/>
    </row>
    <row r="108" spans="1:9" ht="31.5" customHeight="1">
      <c r="A108" s="22">
        <v>42020500</v>
      </c>
      <c r="B108" s="23" t="s">
        <v>108</v>
      </c>
      <c r="C108" s="29">
        <f>E108</f>
        <v>19280465</v>
      </c>
      <c r="D108" s="28"/>
      <c r="E108" s="29">
        <v>19280465</v>
      </c>
      <c r="F108" s="29"/>
      <c r="G108" s="2"/>
      <c r="I108" s="27"/>
    </row>
    <row r="109" spans="1:10" s="51" customFormat="1" ht="39" customHeight="1">
      <c r="A109" s="46"/>
      <c r="B109" s="47" t="s">
        <v>109</v>
      </c>
      <c r="C109" s="48">
        <f>C79+C80</f>
        <v>78440455753</v>
      </c>
      <c r="D109" s="49">
        <f>D79+D80</f>
        <v>73878432592</v>
      </c>
      <c r="E109" s="48">
        <f>E79+E80</f>
        <v>4562023161</v>
      </c>
      <c r="F109" s="48">
        <f>F79+F80</f>
        <v>580000000</v>
      </c>
      <c r="G109" s="50"/>
      <c r="I109" s="52"/>
      <c r="J109" s="52"/>
    </row>
    <row r="110" spans="1:9" s="16" customFormat="1" ht="96.75" customHeight="1">
      <c r="A110" s="53" t="s">
        <v>110</v>
      </c>
      <c r="B110" s="53"/>
      <c r="C110" s="53"/>
      <c r="D110" s="54"/>
      <c r="E110" s="57" t="s">
        <v>111</v>
      </c>
      <c r="F110" s="58"/>
      <c r="G110" s="2"/>
      <c r="I110" s="55"/>
    </row>
  </sheetData>
  <sheetProtection/>
  <mergeCells count="8">
    <mergeCell ref="E110:F110"/>
    <mergeCell ref="D1:F1"/>
    <mergeCell ref="A2:F2"/>
    <mergeCell ref="A5:A6"/>
    <mergeCell ref="B5:B6"/>
    <mergeCell ref="C5:C6"/>
    <mergeCell ref="D5:D6"/>
    <mergeCell ref="E5:F5"/>
  </mergeCells>
  <hyperlinks>
    <hyperlink ref="B19" r:id="rId1" display="https://zakon.rada.gov.ua/rada/show/2755-17#n20318"/>
    <hyperlink ref="B20" r:id="rId2" display="https://zakon.rada.gov.ua/rada/show/2755-17#n20318"/>
  </hyperlinks>
  <printOptions horizontalCentered="1"/>
  <pageMargins left="0.31496062992125984" right="0.2362204724409449" top="0.5118110236220472" bottom="0.31496062992125984" header="0.31496062992125984" footer="0.35433070866141736"/>
  <pageSetup fitToHeight="3" fitToWidth="3" horizontalDpi="600" verticalDpi="600" orientation="portrait" paperSize="9" scale="37" r:id="rId3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Г. Сошко</dc:creator>
  <cp:keywords/>
  <dc:description/>
  <cp:lastModifiedBy>Марина Г. Сошко</cp:lastModifiedBy>
  <dcterms:created xsi:type="dcterms:W3CDTF">2023-12-26T09:04:35Z</dcterms:created>
  <dcterms:modified xsi:type="dcterms:W3CDTF">2023-12-26T09:17:30Z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