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8_2024\на ПК\"/>
    </mc:Choice>
  </mc:AlternateContent>
  <xr:revisionPtr revIDLastSave="0" documentId="13_ncr:1_{EBB26394-FBA4-4EF4-8BDE-4837BEC93749}" xr6:coauthVersionLast="47" xr6:coauthVersionMax="47" xr10:uidLastSave="{00000000-0000-0000-0000-000000000000}"/>
  <bookViews>
    <workbookView xWindow="-120" yWindow="-120" windowWidth="29040" windowHeight="15840" xr2:uid="{012630B8-AC05-4B54-ACCE-F57AF67A6C85}"/>
  </bookViews>
  <sheets>
    <sheet name="30-12-2024" sheetId="1" r:id="rId1"/>
  </sheets>
  <externalReferences>
    <externalReference r:id="rId2"/>
  </externalReferences>
  <definedNames>
    <definedName name="_xlnm.Print_Titles" localSheetId="0">'30-12-2024'!$A:$B,'30-12-2024'!$5:$6</definedName>
    <definedName name="_xlnm.Print_Area" localSheetId="0">'30-12-2024'!$A$1:$F$108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G92" i="1" s="1"/>
  <c r="D103" i="1"/>
  <c r="G100" i="1"/>
  <c r="H100" i="1"/>
  <c r="C103" i="1"/>
  <c r="E107" i="1"/>
  <c r="E85" i="1"/>
  <c r="D84" i="1"/>
  <c r="D86" i="1"/>
  <c r="C86" i="1" s="1"/>
  <c r="D100" i="1"/>
  <c r="C100" i="1" s="1"/>
  <c r="G106" i="1"/>
  <c r="E106" i="1"/>
  <c r="C106" i="1" s="1"/>
  <c r="G105" i="1"/>
  <c r="D105" i="1"/>
  <c r="H104" i="1"/>
  <c r="G104" i="1"/>
  <c r="C104" i="1"/>
  <c r="H103" i="1"/>
  <c r="G103" i="1"/>
  <c r="H102" i="1"/>
  <c r="G102" i="1"/>
  <c r="C102" i="1"/>
  <c r="H101" i="1"/>
  <c r="D101" i="1"/>
  <c r="C101" i="1" s="1"/>
  <c r="H99" i="1"/>
  <c r="G99" i="1"/>
  <c r="C99" i="1"/>
  <c r="H98" i="1"/>
  <c r="G98" i="1"/>
  <c r="C98" i="1"/>
  <c r="H97" i="1"/>
  <c r="D97" i="1"/>
  <c r="G97" i="1" s="1"/>
  <c r="C97" i="1"/>
  <c r="H96" i="1"/>
  <c r="G96" i="1"/>
  <c r="C96" i="1"/>
  <c r="G95" i="1"/>
  <c r="E95" i="1"/>
  <c r="H95" i="1" s="1"/>
  <c r="H94" i="1"/>
  <c r="G94" i="1"/>
  <c r="D94" i="1"/>
  <c r="C94" i="1"/>
  <c r="H93" i="1"/>
  <c r="G93" i="1"/>
  <c r="C93" i="1"/>
  <c r="H92" i="1"/>
  <c r="H91" i="1"/>
  <c r="G91" i="1"/>
  <c r="C91" i="1"/>
  <c r="H90" i="1"/>
  <c r="D90" i="1"/>
  <c r="G90" i="1" s="1"/>
  <c r="H89" i="1"/>
  <c r="G89" i="1"/>
  <c r="D89" i="1"/>
  <c r="C89" i="1"/>
  <c r="H88" i="1"/>
  <c r="G88" i="1"/>
  <c r="C88" i="1"/>
  <c r="H87" i="1"/>
  <c r="G87" i="1"/>
  <c r="C87" i="1"/>
  <c r="H86" i="1"/>
  <c r="F85" i="1"/>
  <c r="F81" i="1" s="1"/>
  <c r="F80" i="1" s="1"/>
  <c r="H84" i="1"/>
  <c r="G84" i="1"/>
  <c r="H83" i="1"/>
  <c r="G83" i="1"/>
  <c r="C83" i="1"/>
  <c r="H82" i="1"/>
  <c r="G78" i="1"/>
  <c r="E78" i="1"/>
  <c r="H78" i="1" s="1"/>
  <c r="C78" i="1"/>
  <c r="G77" i="1"/>
  <c r="E77" i="1"/>
  <c r="C77" i="1" s="1"/>
  <c r="H76" i="1"/>
  <c r="G76" i="1"/>
  <c r="E76" i="1"/>
  <c r="C76" i="1"/>
  <c r="G75" i="1"/>
  <c r="E75" i="1"/>
  <c r="H75" i="1" s="1"/>
  <c r="C75" i="1"/>
  <c r="G74" i="1"/>
  <c r="E74" i="1"/>
  <c r="C74" i="1" s="1"/>
  <c r="H73" i="1"/>
  <c r="G73" i="1"/>
  <c r="C73" i="1"/>
  <c r="F72" i="1"/>
  <c r="E72" i="1"/>
  <c r="H72" i="1" s="1"/>
  <c r="D72" i="1"/>
  <c r="G72" i="1" s="1"/>
  <c r="F71" i="1"/>
  <c r="E71" i="1"/>
  <c r="H71" i="1" s="1"/>
  <c r="G70" i="1"/>
  <c r="F70" i="1"/>
  <c r="E70" i="1"/>
  <c r="H70" i="1" s="1"/>
  <c r="C70" i="1"/>
  <c r="F69" i="1"/>
  <c r="E69" i="1" s="1"/>
  <c r="D69" i="1"/>
  <c r="D64" i="1" s="1"/>
  <c r="G64" i="1" s="1"/>
  <c r="G68" i="1"/>
  <c r="F68" i="1"/>
  <c r="E68" i="1" s="1"/>
  <c r="H67" i="1"/>
  <c r="G67" i="1"/>
  <c r="C67" i="1"/>
  <c r="H66" i="1"/>
  <c r="G66" i="1"/>
  <c r="C66" i="1"/>
  <c r="D65" i="1"/>
  <c r="G65" i="1" s="1"/>
  <c r="H63" i="1"/>
  <c r="G63" i="1"/>
  <c r="C63" i="1"/>
  <c r="G62" i="1"/>
  <c r="E62" i="1"/>
  <c r="H62" i="1" s="1"/>
  <c r="C62" i="1"/>
  <c r="C61" i="1" s="1"/>
  <c r="F61" i="1"/>
  <c r="D61" i="1"/>
  <c r="G61" i="1" s="1"/>
  <c r="G60" i="1"/>
  <c r="C60" i="1"/>
  <c r="G59" i="1"/>
  <c r="C59" i="1"/>
  <c r="G58" i="1"/>
  <c r="C58" i="1"/>
  <c r="D57" i="1"/>
  <c r="G57" i="1" s="1"/>
  <c r="C57" i="1"/>
  <c r="C56" i="1" s="1"/>
  <c r="F56" i="1"/>
  <c r="E56" i="1"/>
  <c r="G55" i="1"/>
  <c r="D55" i="1"/>
  <c r="C55" i="1"/>
  <c r="G54" i="1"/>
  <c r="C54" i="1"/>
  <c r="F53" i="1"/>
  <c r="F49" i="1" s="1"/>
  <c r="E53" i="1"/>
  <c r="D53" i="1"/>
  <c r="D49" i="1" s="1"/>
  <c r="G49" i="1" s="1"/>
  <c r="C53" i="1"/>
  <c r="G52" i="1"/>
  <c r="C52" i="1"/>
  <c r="G51" i="1"/>
  <c r="C51" i="1"/>
  <c r="G50" i="1"/>
  <c r="C50" i="1"/>
  <c r="C49" i="1" s="1"/>
  <c r="E49" i="1"/>
  <c r="G48" i="1"/>
  <c r="D48" i="1"/>
  <c r="C48" i="1"/>
  <c r="G47" i="1"/>
  <c r="C47" i="1"/>
  <c r="D46" i="1"/>
  <c r="G46" i="1" s="1"/>
  <c r="D45" i="1"/>
  <c r="C45" i="1" s="1"/>
  <c r="G44" i="1"/>
  <c r="C44" i="1"/>
  <c r="G43" i="1"/>
  <c r="C43" i="1"/>
  <c r="G41" i="1"/>
  <c r="C41" i="1"/>
  <c r="G40" i="1"/>
  <c r="C40" i="1"/>
  <c r="F39" i="1"/>
  <c r="E39" i="1"/>
  <c r="G37" i="1"/>
  <c r="E37" i="1"/>
  <c r="C37" i="1" s="1"/>
  <c r="C36" i="1" s="1"/>
  <c r="G36" i="1"/>
  <c r="F36" i="1"/>
  <c r="D36" i="1"/>
  <c r="D35" i="1"/>
  <c r="G35" i="1" s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D28" i="1"/>
  <c r="G28" i="1" s="1"/>
  <c r="C28" i="1"/>
  <c r="D27" i="1"/>
  <c r="G27" i="1" s="1"/>
  <c r="C27" i="1"/>
  <c r="G26" i="1"/>
  <c r="C26" i="1"/>
  <c r="G25" i="1"/>
  <c r="C25" i="1"/>
  <c r="G24" i="1"/>
  <c r="C24" i="1"/>
  <c r="G23" i="1"/>
  <c r="C23" i="1"/>
  <c r="F22" i="1"/>
  <c r="E22" i="1"/>
  <c r="E21" i="1" s="1"/>
  <c r="D22" i="1"/>
  <c r="G22" i="1" s="1"/>
  <c r="F21" i="1"/>
  <c r="D20" i="1"/>
  <c r="D16" i="1" s="1"/>
  <c r="C20" i="1"/>
  <c r="D19" i="1"/>
  <c r="G19" i="1" s="1"/>
  <c r="C19" i="1"/>
  <c r="D18" i="1"/>
  <c r="G18" i="1" s="1"/>
  <c r="C18" i="1"/>
  <c r="D17" i="1"/>
  <c r="G17" i="1" s="1"/>
  <c r="C17" i="1"/>
  <c r="F16" i="1"/>
  <c r="E16" i="1"/>
  <c r="G15" i="1"/>
  <c r="C15" i="1"/>
  <c r="D14" i="1"/>
  <c r="C14" i="1" s="1"/>
  <c r="D13" i="1"/>
  <c r="G13" i="1" s="1"/>
  <c r="D12" i="1"/>
  <c r="C12" i="1" s="1"/>
  <c r="F11" i="1"/>
  <c r="E11" i="1"/>
  <c r="D10" i="1"/>
  <c r="G10" i="1" s="1"/>
  <c r="C10" i="1"/>
  <c r="G9" i="1"/>
  <c r="D9" i="1"/>
  <c r="C9" i="1"/>
  <c r="C8" i="1" s="1"/>
  <c r="F8" i="1"/>
  <c r="F7" i="1" s="1"/>
  <c r="E8" i="1"/>
  <c r="C92" i="1" l="1"/>
  <c r="G86" i="1"/>
  <c r="C16" i="1"/>
  <c r="G16" i="1"/>
  <c r="F38" i="1"/>
  <c r="F110" i="1" s="1"/>
  <c r="C69" i="1"/>
  <c r="H69" i="1"/>
  <c r="C11" i="1"/>
  <c r="E65" i="1"/>
  <c r="C68" i="1"/>
  <c r="C65" i="1" s="1"/>
  <c r="H68" i="1"/>
  <c r="D71" i="1"/>
  <c r="D11" i="1"/>
  <c r="G11" i="1" s="1"/>
  <c r="G12" i="1"/>
  <c r="G14" i="1"/>
  <c r="G45" i="1"/>
  <c r="G53" i="1"/>
  <c r="F65" i="1"/>
  <c r="F64" i="1" s="1"/>
  <c r="G69" i="1"/>
  <c r="D85" i="1"/>
  <c r="G101" i="1"/>
  <c r="D8" i="1"/>
  <c r="C13" i="1"/>
  <c r="G20" i="1"/>
  <c r="C22" i="1"/>
  <c r="E36" i="1"/>
  <c r="E7" i="1" s="1"/>
  <c r="C46" i="1"/>
  <c r="D56" i="1"/>
  <c r="G56" i="1" s="1"/>
  <c r="C72" i="1"/>
  <c r="H74" i="1"/>
  <c r="H77" i="1"/>
  <c r="D82" i="1"/>
  <c r="C84" i="1"/>
  <c r="C90" i="1"/>
  <c r="C95" i="1"/>
  <c r="E105" i="1"/>
  <c r="H106" i="1"/>
  <c r="D21" i="1"/>
  <c r="D42" i="1"/>
  <c r="E61" i="1"/>
  <c r="H61" i="1" s="1"/>
  <c r="C21" i="1" l="1"/>
  <c r="C7" i="1" s="1"/>
  <c r="G21" i="1"/>
  <c r="E64" i="1"/>
  <c r="H64" i="1" s="1"/>
  <c r="H65" i="1"/>
  <c r="C82" i="1"/>
  <c r="G82" i="1"/>
  <c r="G71" i="1"/>
  <c r="C71" i="1"/>
  <c r="F79" i="1"/>
  <c r="F107" i="1" s="1"/>
  <c r="F119" i="1" s="1"/>
  <c r="C85" i="1"/>
  <c r="G85" i="1"/>
  <c r="D81" i="1"/>
  <c r="C105" i="1"/>
  <c r="H105" i="1"/>
  <c r="E38" i="1"/>
  <c r="E110" i="1" s="1"/>
  <c r="E112" i="1" s="1"/>
  <c r="G42" i="1"/>
  <c r="C42" i="1"/>
  <c r="C39" i="1" s="1"/>
  <c r="C38" i="1" s="1"/>
  <c r="D39" i="1"/>
  <c r="H85" i="1"/>
  <c r="E81" i="1"/>
  <c r="G8" i="1"/>
  <c r="D7" i="1"/>
  <c r="C64" i="1"/>
  <c r="C110" i="1" l="1"/>
  <c r="C79" i="1"/>
  <c r="H81" i="1"/>
  <c r="E80" i="1"/>
  <c r="H80" i="1" s="1"/>
  <c r="G39" i="1"/>
  <c r="D38" i="1"/>
  <c r="G38" i="1" s="1"/>
  <c r="G81" i="1"/>
  <c r="D80" i="1"/>
  <c r="C81" i="1"/>
  <c r="E79" i="1"/>
  <c r="D79" i="1" l="1"/>
  <c r="H79" i="1"/>
  <c r="G80" i="1"/>
  <c r="C80" i="1"/>
  <c r="C107" i="1" s="1"/>
  <c r="D110" i="1"/>
  <c r="G79" i="1" l="1"/>
  <c r="D107" i="1"/>
  <c r="E119" i="1"/>
  <c r="H107" i="1"/>
  <c r="C119" i="1"/>
  <c r="D114" i="1"/>
  <c r="D119" i="1" l="1"/>
  <c r="G107" i="1"/>
</calcChain>
</file>

<file path=xl/sharedStrings.xml><?xml version="1.0" encoding="utf-8"?>
<sst xmlns="http://schemas.openxmlformats.org/spreadsheetml/2006/main" count="119" uniqueCount="116">
  <si>
    <t xml:space="preserve">Додаток 1
 до рішення Київської міської ради                                                                                                                            від 14 грудня 2023 року  № 7531/7572                                                                              (в редакції  рішення Київської міської ради    
від________________ №______________ )                                                                                                                      </t>
  </si>
  <si>
    <t>Доходи бюджету міста Києва на 2024 рік</t>
  </si>
  <si>
    <t>(код бюджету)</t>
  </si>
  <si>
    <t>грн</t>
  </si>
  <si>
    <t>Код</t>
  </si>
  <si>
    <t>Найменування згідно
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</si>
  <si>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</si>
  <si>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</si>
  <si>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</si>
  <si>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</si>
  <si>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ЗФ</t>
  </si>
  <si>
    <t>СФ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</si>
  <si>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</si>
  <si>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</si>
  <si>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</si>
  <si>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</si>
  <si>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</si>
  <si>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</si>
  <si>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користування надрами загальнодержавного значення </t>
  </si>
  <si>
    <t>Рентна плата за користування надрами місцевого значення</t>
  </si>
  <si>
    <t>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</si>
  <si>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</si>
  <si>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(пальне)</t>
  </si>
  <si>
    <t>Акцизний податок з ввезених на митну територію України підакцизних товарів (пальне)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</si>
  <si>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 підпунктом 213.1.14 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</si>
  <si>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 підпунктом 213.1.14 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</si>
  <si>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</si>
  <si>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</si>
  <si>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</si>
  <si>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</si>
  <si>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</si>
  <si>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</si>
  <si>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</si>
  <si>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</si>
  <si>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</si>
  <si>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</si>
  <si>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</si>
  <si>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</si>
  <si>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</si>
  <si>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Туристичний збір</t>
  </si>
  <si>
    <t>Єдиний податок</t>
  </si>
  <si>
    <t>Інші податки та збори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</si>
  <si>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</si>
  <si>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</si>
  <si>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</si>
  <si>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</si>
  <si>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Дивіденди (дохід), нараховані на акції (частки, паї) господарських товариств, у статутних капіталах яких є майно Автономної Республіки Крим, комунальна власність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</si>
  <si>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</si>
  <si>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</si>
  <si>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</si>
  <si>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 та тютюнових виробів, рідин, що використовуються в електронних сигаретах, та пального"</t>
  </si>
  <si>
    <t>Надходження коштів від відшкодування втрат сільськогосподарського і лісогосподарського виробництва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</si>
  <si>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</si>
  <si>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</si>
  <si>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</si>
  <si>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провадження діяльності з організації та проведення азартних ігор у гральних закладах казино</t>
  </si>
  <si>
    <t>Плата за ліцензії на провадження діяльності з організації та проведення азартних ігор у залах гральних автоматів</t>
  </si>
  <si>
    <t xml:space="preserve">Надходження від орендної плати за користування цілісним майновим комплексом та іншим державним майном 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</si>
  <si>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</si>
  <si>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</si>
  <si>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неподаткові надходження</t>
  </si>
  <si>
    <t>Інші надходження до фондів охорони навколишнього прриродного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</si>
  <si>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</si>
  <si>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Крим, міськими та обласними радами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</si>
  <si>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</si>
  <si>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</si>
  <si>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</si>
  <si>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</si>
  <si>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</si>
  <si>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</si>
  <si>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Надходження коштів від Державного фонду дорогоцінних металів і дорогоцінного каміння 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</si>
  <si>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</si>
  <si>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 і нематеріальних активів</t>
  </si>
  <si>
    <t>Кошти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</si>
  <si>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</si>
  <si>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</si>
  <si>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Кошти, що надходять відповідно до умов інвестиційних угод та аукціонів</t>
  </si>
  <si>
    <t>Кошти пайової участі (внеску) власників тимчасових споруд торговельного, побутового, соціально-культурного чи іншого призначення для здійснення підприємницької діяльності, засобів пересувної дрібнороздрібної торговельної мережі в утриманні об’єктів благоустрою м. Києва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</si>
  <si>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</si>
  <si>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>Кошти, що надходять від сплати за договорами щодо розміщення засобів пересувної дрібнороздрібної торговельної мережі та об'єктів сезонної дрібнороздрібної торговельної мережі</t>
  </si>
  <si>
    <t>Кошти від плати за місця для паркування транспорних засобів</t>
  </si>
  <si>
    <t>Кошти відновної вартості зелених насаджень, що підлягають видаленню на території міста Києва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</si>
  <si>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</si>
  <si>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</si>
  <si>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</si>
  <si>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</si>
  <si>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</si>
  <si>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</si>
  <si>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Субвенції з державного бюджету місцевим бюджетам</t>
  </si>
  <si>
    <r>
  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</t>
    </r>
    <r>
      <rPr>
        <sz val="12"/>
        <color indexed="63"/>
        <rFont val="Times New Roman"/>
        <family val="1"/>
        <charset val="204"/>
      </rPr>
      <t xml:space="preserve"> </t>
    </r>
    <r>
      <rPr>
        <sz val="18"/>
        <color indexed="63"/>
        <rFont val="Times New Roman"/>
        <family val="1"/>
        <charset val="204"/>
      </rPr>
      <t>умов</t>
    </r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</si>
  <si>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</si>
  <si>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</si>
  <si>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Субвенція з державного бюджету місцевим бюджетам на здіснення підтримки окремих закладів та заходів у системі охорони здоров`я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</si>
  <si>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</si>
  <si>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</si>
  <si>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</si>
  <si>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</si>
  <si>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`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</si>
  <si>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</si>
  <si>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</si>
  <si>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</si>
  <si>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</si>
  <si>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
забезпечення діяльності фахівців із супроводу ветеранів війни та демобілізованих осіб та окремі заходи з підтримки осіб, які
захищали незалежність, суверенітет та територіальну цілісність
України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</si>
  <si>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</si>
  <si>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sz val="18"/>
        <rFont val="Times New Roman"/>
        <family val="1"/>
        <charset val="204"/>
      </rPr>
      <t>абзаці першому</t>
    </r>
    <r>
      <rPr>
        <sz val="18"/>
        <color indexed="8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sz val="18"/>
        <rFont val="Times New Roman"/>
        <family val="1"/>
        <charset val="204"/>
      </rPr>
      <t>пунктом 7</t>
    </r>
    <r>
      <rPr>
        <sz val="18"/>
        <color indexed="8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</si>
  <si>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</si>
  <si>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</si>
  <si>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</si>
  <si>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</si>
  <si>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</si>
  <si>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Разом доходів</t>
  </si>
  <si>
    <t>Київський міський голова</t>
  </si>
  <si>
    <t xml:space="preserve">             Віталій КЛИЧКО</t>
  </si>
  <si>
    <t>книга</t>
  </si>
  <si>
    <t>збільшення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</si>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</sst>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 Cyr"/>
      <charset val="204"/>
    </font>
    <font>
      <b/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Arial Cyr"/>
      <charset val="204"/>
    </font>
    <font>
      <b/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18"/>
      <name val="Arial Cyr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7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16"/>
      <name val="Times New Roman"/>
      <family val="1"/>
      <charset val="204"/>
    </font>
    <font>
      <sz val="18"/>
      <color indexed="13"/>
      <name val="Times New Roman"/>
      <family val="1"/>
      <charset val="204"/>
    </font>
    <font>
      <sz val="18"/>
      <color indexed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" fontId="3" fillId="0" borderId="0" xfId="0" applyNumberFormat="1" applyFont="1"/>
    <xf numFmtId="3" fontId="11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3" fillId="0" borderId="0" xfId="0" applyNumberFormat="1" applyFont="1"/>
    <xf numFmtId="3" fontId="9" fillId="2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20" fillId="0" borderId="0" xfId="0" applyFont="1"/>
    <xf numFmtId="4" fontId="21" fillId="0" borderId="0" xfId="0" applyNumberFormat="1" applyFont="1"/>
    <xf numFmtId="0" fontId="2" fillId="0" borderId="0" xfId="0" applyFont="1"/>
    <xf numFmtId="0" fontId="2" fillId="2" borderId="0" xfId="0" applyFont="1" applyFill="1"/>
    <xf numFmtId="3" fontId="2" fillId="0" borderId="0" xfId="0" applyNumberFormat="1" applyFont="1"/>
    <xf numFmtId="4" fontId="7" fillId="0" borderId="0" xfId="0" applyNumberFormat="1" applyFont="1"/>
    <xf numFmtId="0" fontId="1" fillId="2" borderId="0" xfId="0" applyFont="1" applyFill="1"/>
    <xf numFmtId="4" fontId="1" fillId="0" borderId="0" xfId="0" applyNumberFormat="1" applyFont="1"/>
    <xf numFmtId="4" fontId="22" fillId="0" borderId="0" xfId="0" applyNumberFormat="1" applyFont="1"/>
    <xf numFmtId="4" fontId="1" fillId="2" borderId="0" xfId="0" applyNumberFormat="1" applyFont="1" applyFill="1"/>
    <xf numFmtId="3" fontId="1" fillId="0" borderId="0" xfId="0" applyNumberFormat="1" applyFont="1"/>
    <xf numFmtId="0" fontId="3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horizontal="right"/>
    </xf>
    <xf numFmtId="3" fontId="23" fillId="2" borderId="0" xfId="0" applyNumberFormat="1" applyFont="1" applyFill="1"/>
    <xf numFmtId="3" fontId="1" fillId="2" borderId="0" xfId="0" applyNumberFormat="1" applyFont="1" applyFill="1"/>
    <xf numFmtId="0" fontId="24" fillId="2" borderId="0" xfId="0" applyFont="1" applyFill="1"/>
    <xf numFmtId="0" fontId="2" fillId="0" borderId="2" xfId="0" applyFont="1" applyBorder="1"/>
    <xf numFmtId="0" fontId="7" fillId="0" borderId="2" xfId="0" applyFont="1" applyBorder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811.2\&#1041;&#1070;&#1044;&#1046;&#1045;&#1058;\&#1041;&#1102;&#1076;&#1078;&#1077;&#1090;%202024\&#1056;&#1110;&#1096;&#1077;&#1085;&#1085;&#1103;\&#1076;&#1086;&#1093;&#1086;&#1076;&#1080;%20&#1079;&#1072;&#1090;&#1074;&#1077;&#1088;&#1076;&#1078;&#1077;&#1085;&#1110;%202024.xls" TargetMode="External"/><Relationship Id="rId1" Type="http://schemas.openxmlformats.org/officeDocument/2006/relationships/externalLinkPath" Target="/811.2/&#1041;&#1070;&#1044;&#1046;&#1045;&#1058;/&#1041;&#1102;&#1076;&#1078;&#1077;&#1090;%202024/&#1056;&#1110;&#1096;&#1077;&#1085;&#1085;&#1103;/&#1076;&#1086;&#1093;&#1086;&#1076;&#1080;%20&#1079;&#1072;&#1090;&#1074;&#1077;&#1088;&#1076;&#1078;&#1077;&#1085;&#111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книга (2)"/>
      <sheetName val="рішення"/>
      <sheetName val="29-02-2024"/>
      <sheetName val="11-04-2024 "/>
      <sheetName val="13-06-2024 "/>
      <sheetName val="19-09-2024  "/>
      <sheetName val="02-11-2024 "/>
      <sheetName val="05-12-2024 (2)"/>
      <sheetName val="технічне"/>
    </sheetNames>
    <sheetDataSet>
      <sheetData sheetId="0"/>
      <sheetData sheetId="1"/>
      <sheetData sheetId="2"/>
      <sheetData sheetId="3"/>
      <sheetData sheetId="4"/>
      <sheetData sheetId="5">
        <row r="61">
          <cell r="E61">
            <v>2335858002</v>
          </cell>
        </row>
        <row r="62">
          <cell r="E62">
            <v>2273968502</v>
          </cell>
        </row>
        <row r="63">
          <cell r="E63">
            <v>61889500</v>
          </cell>
        </row>
        <row r="64">
          <cell r="E64">
            <v>1569361300</v>
          </cell>
        </row>
        <row r="65">
          <cell r="E65">
            <v>239361300</v>
          </cell>
        </row>
        <row r="68">
          <cell r="E68">
            <v>239361300</v>
          </cell>
        </row>
        <row r="69">
          <cell r="E69">
            <v>1330000000</v>
          </cell>
        </row>
        <row r="70">
          <cell r="E70">
            <v>1330000000</v>
          </cell>
        </row>
        <row r="71">
          <cell r="E71">
            <v>288393099</v>
          </cell>
        </row>
        <row r="72">
          <cell r="E72">
            <v>288393099</v>
          </cell>
        </row>
        <row r="73">
          <cell r="E73">
            <v>2000000</v>
          </cell>
        </row>
        <row r="74">
          <cell r="E74">
            <v>48000000</v>
          </cell>
        </row>
        <row r="75">
          <cell r="E75">
            <v>117000000</v>
          </cell>
        </row>
        <row r="76">
          <cell r="E76">
            <v>6254217</v>
          </cell>
        </row>
        <row r="77">
          <cell r="E77">
            <v>100000000</v>
          </cell>
        </row>
        <row r="78">
          <cell r="E78">
            <v>15138882</v>
          </cell>
        </row>
        <row r="79">
          <cell r="E79">
            <v>4262192274</v>
          </cell>
        </row>
        <row r="80">
          <cell r="E80">
            <v>11312961</v>
          </cell>
        </row>
        <row r="81">
          <cell r="E81">
            <v>0</v>
          </cell>
        </row>
        <row r="85">
          <cell r="E85">
            <v>0</v>
          </cell>
        </row>
        <row r="96">
          <cell r="E96">
            <v>0</v>
          </cell>
        </row>
        <row r="108">
          <cell r="E108">
            <v>11312961</v>
          </cell>
        </row>
        <row r="109">
          <cell r="E109">
            <v>11312961</v>
          </cell>
        </row>
      </sheetData>
      <sheetData sheetId="6">
        <row r="8">
          <cell r="D8">
            <v>52011442500</v>
          </cell>
        </row>
        <row r="9">
          <cell r="D9">
            <v>37530844100</v>
          </cell>
        </row>
        <row r="10">
          <cell r="D10">
            <v>14480598400</v>
          </cell>
        </row>
        <row r="11">
          <cell r="D11">
            <v>75016000</v>
          </cell>
        </row>
        <row r="12">
          <cell r="D12">
            <v>61326600</v>
          </cell>
        </row>
        <row r="13">
          <cell r="D13">
            <v>6400000</v>
          </cell>
        </row>
        <row r="14">
          <cell r="D14">
            <v>6340000</v>
          </cell>
        </row>
        <row r="15">
          <cell r="D15">
            <v>949400</v>
          </cell>
        </row>
        <row r="16">
          <cell r="D16">
            <v>3440001000</v>
          </cell>
        </row>
        <row r="17">
          <cell r="D17">
            <v>139300000</v>
          </cell>
        </row>
        <row r="18">
          <cell r="D18">
            <v>730414400</v>
          </cell>
        </row>
        <row r="19">
          <cell r="D19">
            <v>1241605700</v>
          </cell>
        </row>
        <row r="20">
          <cell r="D20">
            <v>1328680900</v>
          </cell>
        </row>
        <row r="21">
          <cell r="D21">
            <v>18882380800</v>
          </cell>
        </row>
        <row r="22">
          <cell r="D22">
            <v>6542900000</v>
          </cell>
        </row>
        <row r="23">
          <cell r="D23">
            <v>85810700</v>
          </cell>
        </row>
        <row r="24">
          <cell r="D24">
            <v>121508700</v>
          </cell>
        </row>
        <row r="25">
          <cell r="D25">
            <v>109989500</v>
          </cell>
        </row>
        <row r="26">
          <cell r="D26">
            <v>1386691100</v>
          </cell>
        </row>
        <row r="27">
          <cell r="D27">
            <v>1399440000</v>
          </cell>
        </row>
        <row r="28">
          <cell r="D28">
            <v>3345580000</v>
          </cell>
        </row>
        <row r="29">
          <cell r="D29">
            <v>28560000</v>
          </cell>
        </row>
        <row r="30">
          <cell r="D30">
            <v>26520000</v>
          </cell>
        </row>
        <row r="31">
          <cell r="D31">
            <v>19741900</v>
          </cell>
        </row>
        <row r="32">
          <cell r="D32">
            <v>19058100</v>
          </cell>
        </row>
        <row r="34">
          <cell r="D34">
            <v>39000000</v>
          </cell>
        </row>
        <row r="35">
          <cell r="D35">
            <v>12300480800</v>
          </cell>
        </row>
        <row r="36">
          <cell r="D36">
            <v>0</v>
          </cell>
        </row>
        <row r="38">
          <cell r="D38">
            <v>1594190380</v>
          </cell>
        </row>
        <row r="39">
          <cell r="D39">
            <v>74027200</v>
          </cell>
        </row>
        <row r="42">
          <cell r="D42">
            <v>74027200</v>
          </cell>
        </row>
        <row r="43">
          <cell r="D43">
            <v>5580900</v>
          </cell>
        </row>
        <row r="45">
          <cell r="D45">
            <v>46557100</v>
          </cell>
        </row>
        <row r="46">
          <cell r="D46">
            <v>11496700</v>
          </cell>
        </row>
        <row r="48">
          <cell r="D48">
            <v>10392500</v>
          </cell>
        </row>
        <row r="49">
          <cell r="D49">
            <v>642866000</v>
          </cell>
        </row>
        <row r="50">
          <cell r="D50">
            <v>554466000</v>
          </cell>
        </row>
        <row r="53">
          <cell r="D53">
            <v>42400000</v>
          </cell>
        </row>
        <row r="54">
          <cell r="D54">
            <v>42400000</v>
          </cell>
        </row>
        <row r="55">
          <cell r="D55">
            <v>46000000</v>
          </cell>
        </row>
        <row r="56">
          <cell r="D56">
            <v>877297180</v>
          </cell>
        </row>
        <row r="57">
          <cell r="D57">
            <v>877297180</v>
          </cell>
        </row>
        <row r="61">
          <cell r="D61">
            <v>0</v>
          </cell>
        </row>
        <row r="64">
          <cell r="D64">
            <v>0</v>
          </cell>
        </row>
        <row r="65">
          <cell r="D65">
            <v>0</v>
          </cell>
        </row>
        <row r="69">
          <cell r="D69">
            <v>0</v>
          </cell>
        </row>
        <row r="71">
          <cell r="D71">
            <v>0</v>
          </cell>
        </row>
        <row r="72">
          <cell r="D72">
            <v>0</v>
          </cell>
        </row>
        <row r="79">
          <cell r="D79">
            <v>76003030680</v>
          </cell>
        </row>
        <row r="80">
          <cell r="D80">
            <v>7893933655</v>
          </cell>
        </row>
        <row r="81">
          <cell r="D81">
            <v>7893933655</v>
          </cell>
        </row>
        <row r="82">
          <cell r="D82">
            <v>76175599</v>
          </cell>
        </row>
        <row r="83">
          <cell r="D83">
            <v>74938000</v>
          </cell>
        </row>
        <row r="84">
          <cell r="D84">
            <v>1237599</v>
          </cell>
        </row>
        <row r="85">
          <cell r="D85">
            <v>7817758056</v>
          </cell>
        </row>
        <row r="86">
          <cell r="D86">
            <v>553885460</v>
          </cell>
        </row>
        <row r="88">
          <cell r="D88">
            <v>3087100</v>
          </cell>
        </row>
        <row r="89">
          <cell r="D89">
            <v>80513400</v>
          </cell>
        </row>
        <row r="90">
          <cell r="D90">
            <v>176788900</v>
          </cell>
        </row>
        <row r="92">
          <cell r="D92">
            <v>6340890200</v>
          </cell>
        </row>
        <row r="94">
          <cell r="D94">
            <v>13279020</v>
          </cell>
        </row>
        <row r="97">
          <cell r="D97">
            <v>14823300</v>
          </cell>
        </row>
        <row r="100">
          <cell r="D100">
            <v>424040719</v>
          </cell>
        </row>
        <row r="101">
          <cell r="D101">
            <v>94128057</v>
          </cell>
        </row>
        <row r="103">
          <cell r="D103">
            <v>116321900</v>
          </cell>
        </row>
        <row r="105">
          <cell r="D105">
            <v>0</v>
          </cell>
        </row>
        <row r="107">
          <cell r="D107">
            <v>83896964335</v>
          </cell>
          <cell r="E107">
            <v>4273505235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rada/show/2755-17" TargetMode="External"/><Relationship Id="rId1" Type="http://schemas.openxmlformats.org/officeDocument/2006/relationships/hyperlink" Target="https://zakon.rada.gov.ua/rada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AA60-B19B-406E-B353-8042B5B9767D}">
  <sheetPr>
    <tabColor rgb="FF92D050"/>
  </sheetPr>
  <dimension ref="A1:L119"/>
  <sheetViews>
    <sheetView tabSelected="1" zoomScale="80" zoomScaleNormal="80" zoomScaleSheetLayoutView="64" workbookViewId="0">
      <selection activeCell="G106" sqref="G1:P1048576"/>
    </sheetView>
  </sheetViews>
  <sheetFormatPr defaultRowHeight="23.25" x14ac:dyDescent="0.35"/>
  <cols>
    <col min="1" max="1" width="23.28515625" style="1" customWidth="1"/>
    <col min="2" max="2" width="92.42578125" style="1" customWidth="1"/>
    <col min="3" max="3" width="30.5703125" style="1" customWidth="1"/>
    <col min="4" max="4" width="30.7109375" style="56" customWidth="1"/>
    <col min="5" max="5" width="28.28515625" style="1" bestFit="1" customWidth="1"/>
    <col min="6" max="6" width="32.5703125" style="1" customWidth="1"/>
    <col min="7" max="7" width="28.28515625" style="1" hidden="1" customWidth="1"/>
    <col min="8" max="9" width="28.7109375" style="4" hidden="1" customWidth="1"/>
    <col min="10" max="10" width="0" style="4" hidden="1" customWidth="1"/>
    <col min="11" max="11" width="30" style="4" hidden="1" customWidth="1"/>
    <col min="12" max="12" width="24.140625" style="4" hidden="1" customWidth="1"/>
    <col min="13" max="16" width="0" style="4" hidden="1" customWidth="1"/>
    <col min="17" max="256" width="9.140625" style="4"/>
    <col min="257" max="257" width="23.28515625" style="4" customWidth="1"/>
    <col min="258" max="258" width="92.42578125" style="4" customWidth="1"/>
    <col min="259" max="259" width="30.5703125" style="4" customWidth="1"/>
    <col min="260" max="260" width="30.7109375" style="4" customWidth="1"/>
    <col min="261" max="261" width="28.28515625" style="4" bestFit="1" customWidth="1"/>
    <col min="262" max="262" width="32.5703125" style="4" customWidth="1"/>
    <col min="263" max="263" width="28.28515625" style="4" customWidth="1"/>
    <col min="264" max="265" width="28.7109375" style="4" customWidth="1"/>
    <col min="266" max="266" width="9.140625" style="4"/>
    <col min="267" max="267" width="30" style="4" bestFit="1" customWidth="1"/>
    <col min="268" max="268" width="24.140625" style="4" bestFit="1" customWidth="1"/>
    <col min="269" max="512" width="9.140625" style="4"/>
    <col min="513" max="513" width="23.28515625" style="4" customWidth="1"/>
    <col min="514" max="514" width="92.42578125" style="4" customWidth="1"/>
    <col min="515" max="515" width="30.5703125" style="4" customWidth="1"/>
    <col min="516" max="516" width="30.7109375" style="4" customWidth="1"/>
    <col min="517" max="517" width="28.28515625" style="4" bestFit="1" customWidth="1"/>
    <col min="518" max="518" width="32.5703125" style="4" customWidth="1"/>
    <col min="519" max="519" width="28.28515625" style="4" customWidth="1"/>
    <col min="520" max="521" width="28.7109375" style="4" customWidth="1"/>
    <col min="522" max="522" width="9.140625" style="4"/>
    <col min="523" max="523" width="30" style="4" bestFit="1" customWidth="1"/>
    <col min="524" max="524" width="24.140625" style="4" bestFit="1" customWidth="1"/>
    <col min="525" max="768" width="9.140625" style="4"/>
    <col min="769" max="769" width="23.28515625" style="4" customWidth="1"/>
    <col min="770" max="770" width="92.42578125" style="4" customWidth="1"/>
    <col min="771" max="771" width="30.5703125" style="4" customWidth="1"/>
    <col min="772" max="772" width="30.7109375" style="4" customWidth="1"/>
    <col min="773" max="773" width="28.28515625" style="4" bestFit="1" customWidth="1"/>
    <col min="774" max="774" width="32.5703125" style="4" customWidth="1"/>
    <col min="775" max="775" width="28.28515625" style="4" customWidth="1"/>
    <col min="776" max="777" width="28.7109375" style="4" customWidth="1"/>
    <col min="778" max="778" width="9.140625" style="4"/>
    <col min="779" max="779" width="30" style="4" bestFit="1" customWidth="1"/>
    <col min="780" max="780" width="24.140625" style="4" bestFit="1" customWidth="1"/>
    <col min="781" max="1024" width="9.140625" style="4"/>
    <col min="1025" max="1025" width="23.28515625" style="4" customWidth="1"/>
    <col min="1026" max="1026" width="92.42578125" style="4" customWidth="1"/>
    <col min="1027" max="1027" width="30.5703125" style="4" customWidth="1"/>
    <col min="1028" max="1028" width="30.7109375" style="4" customWidth="1"/>
    <col min="1029" max="1029" width="28.28515625" style="4" bestFit="1" customWidth="1"/>
    <col min="1030" max="1030" width="32.5703125" style="4" customWidth="1"/>
    <col min="1031" max="1031" width="28.28515625" style="4" customWidth="1"/>
    <col min="1032" max="1033" width="28.7109375" style="4" customWidth="1"/>
    <col min="1034" max="1034" width="9.140625" style="4"/>
    <col min="1035" max="1035" width="30" style="4" bestFit="1" customWidth="1"/>
    <col min="1036" max="1036" width="24.140625" style="4" bestFit="1" customWidth="1"/>
    <col min="1037" max="1280" width="9.140625" style="4"/>
    <col min="1281" max="1281" width="23.28515625" style="4" customWidth="1"/>
    <col min="1282" max="1282" width="92.42578125" style="4" customWidth="1"/>
    <col min="1283" max="1283" width="30.5703125" style="4" customWidth="1"/>
    <col min="1284" max="1284" width="30.7109375" style="4" customWidth="1"/>
    <col min="1285" max="1285" width="28.28515625" style="4" bestFit="1" customWidth="1"/>
    <col min="1286" max="1286" width="32.5703125" style="4" customWidth="1"/>
    <col min="1287" max="1287" width="28.28515625" style="4" customWidth="1"/>
    <col min="1288" max="1289" width="28.7109375" style="4" customWidth="1"/>
    <col min="1290" max="1290" width="9.140625" style="4"/>
    <col min="1291" max="1291" width="30" style="4" bestFit="1" customWidth="1"/>
    <col min="1292" max="1292" width="24.140625" style="4" bestFit="1" customWidth="1"/>
    <col min="1293" max="1536" width="9.140625" style="4"/>
    <col min="1537" max="1537" width="23.28515625" style="4" customWidth="1"/>
    <col min="1538" max="1538" width="92.42578125" style="4" customWidth="1"/>
    <col min="1539" max="1539" width="30.5703125" style="4" customWidth="1"/>
    <col min="1540" max="1540" width="30.7109375" style="4" customWidth="1"/>
    <col min="1541" max="1541" width="28.28515625" style="4" bestFit="1" customWidth="1"/>
    <col min="1542" max="1542" width="32.5703125" style="4" customWidth="1"/>
    <col min="1543" max="1543" width="28.28515625" style="4" customWidth="1"/>
    <col min="1544" max="1545" width="28.7109375" style="4" customWidth="1"/>
    <col min="1546" max="1546" width="9.140625" style="4"/>
    <col min="1547" max="1547" width="30" style="4" bestFit="1" customWidth="1"/>
    <col min="1548" max="1548" width="24.140625" style="4" bestFit="1" customWidth="1"/>
    <col min="1549" max="1792" width="9.140625" style="4"/>
    <col min="1793" max="1793" width="23.28515625" style="4" customWidth="1"/>
    <col min="1794" max="1794" width="92.42578125" style="4" customWidth="1"/>
    <col min="1795" max="1795" width="30.5703125" style="4" customWidth="1"/>
    <col min="1796" max="1796" width="30.7109375" style="4" customWidth="1"/>
    <col min="1797" max="1797" width="28.28515625" style="4" bestFit="1" customWidth="1"/>
    <col min="1798" max="1798" width="32.5703125" style="4" customWidth="1"/>
    <col min="1799" max="1799" width="28.28515625" style="4" customWidth="1"/>
    <col min="1800" max="1801" width="28.7109375" style="4" customWidth="1"/>
    <col min="1802" max="1802" width="9.140625" style="4"/>
    <col min="1803" max="1803" width="30" style="4" bestFit="1" customWidth="1"/>
    <col min="1804" max="1804" width="24.140625" style="4" bestFit="1" customWidth="1"/>
    <col min="1805" max="2048" width="9.140625" style="4"/>
    <col min="2049" max="2049" width="23.28515625" style="4" customWidth="1"/>
    <col min="2050" max="2050" width="92.42578125" style="4" customWidth="1"/>
    <col min="2051" max="2051" width="30.5703125" style="4" customWidth="1"/>
    <col min="2052" max="2052" width="30.7109375" style="4" customWidth="1"/>
    <col min="2053" max="2053" width="28.28515625" style="4" bestFit="1" customWidth="1"/>
    <col min="2054" max="2054" width="32.5703125" style="4" customWidth="1"/>
    <col min="2055" max="2055" width="28.28515625" style="4" customWidth="1"/>
    <col min="2056" max="2057" width="28.7109375" style="4" customWidth="1"/>
    <col min="2058" max="2058" width="9.140625" style="4"/>
    <col min="2059" max="2059" width="30" style="4" bestFit="1" customWidth="1"/>
    <col min="2060" max="2060" width="24.140625" style="4" bestFit="1" customWidth="1"/>
    <col min="2061" max="2304" width="9.140625" style="4"/>
    <col min="2305" max="2305" width="23.28515625" style="4" customWidth="1"/>
    <col min="2306" max="2306" width="92.42578125" style="4" customWidth="1"/>
    <col min="2307" max="2307" width="30.5703125" style="4" customWidth="1"/>
    <col min="2308" max="2308" width="30.7109375" style="4" customWidth="1"/>
    <col min="2309" max="2309" width="28.28515625" style="4" bestFit="1" customWidth="1"/>
    <col min="2310" max="2310" width="32.5703125" style="4" customWidth="1"/>
    <col min="2311" max="2311" width="28.28515625" style="4" customWidth="1"/>
    <col min="2312" max="2313" width="28.7109375" style="4" customWidth="1"/>
    <col min="2314" max="2314" width="9.140625" style="4"/>
    <col min="2315" max="2315" width="30" style="4" bestFit="1" customWidth="1"/>
    <col min="2316" max="2316" width="24.140625" style="4" bestFit="1" customWidth="1"/>
    <col min="2317" max="2560" width="9.140625" style="4"/>
    <col min="2561" max="2561" width="23.28515625" style="4" customWidth="1"/>
    <col min="2562" max="2562" width="92.42578125" style="4" customWidth="1"/>
    <col min="2563" max="2563" width="30.5703125" style="4" customWidth="1"/>
    <col min="2564" max="2564" width="30.7109375" style="4" customWidth="1"/>
    <col min="2565" max="2565" width="28.28515625" style="4" bestFit="1" customWidth="1"/>
    <col min="2566" max="2566" width="32.5703125" style="4" customWidth="1"/>
    <col min="2567" max="2567" width="28.28515625" style="4" customWidth="1"/>
    <col min="2568" max="2569" width="28.7109375" style="4" customWidth="1"/>
    <col min="2570" max="2570" width="9.140625" style="4"/>
    <col min="2571" max="2571" width="30" style="4" bestFit="1" customWidth="1"/>
    <col min="2572" max="2572" width="24.140625" style="4" bestFit="1" customWidth="1"/>
    <col min="2573" max="2816" width="9.140625" style="4"/>
    <col min="2817" max="2817" width="23.28515625" style="4" customWidth="1"/>
    <col min="2818" max="2818" width="92.42578125" style="4" customWidth="1"/>
    <col min="2819" max="2819" width="30.5703125" style="4" customWidth="1"/>
    <col min="2820" max="2820" width="30.7109375" style="4" customWidth="1"/>
    <col min="2821" max="2821" width="28.28515625" style="4" bestFit="1" customWidth="1"/>
    <col min="2822" max="2822" width="32.5703125" style="4" customWidth="1"/>
    <col min="2823" max="2823" width="28.28515625" style="4" customWidth="1"/>
    <col min="2824" max="2825" width="28.7109375" style="4" customWidth="1"/>
    <col min="2826" max="2826" width="9.140625" style="4"/>
    <col min="2827" max="2827" width="30" style="4" bestFit="1" customWidth="1"/>
    <col min="2828" max="2828" width="24.140625" style="4" bestFit="1" customWidth="1"/>
    <col min="2829" max="3072" width="9.140625" style="4"/>
    <col min="3073" max="3073" width="23.28515625" style="4" customWidth="1"/>
    <col min="3074" max="3074" width="92.42578125" style="4" customWidth="1"/>
    <col min="3075" max="3075" width="30.5703125" style="4" customWidth="1"/>
    <col min="3076" max="3076" width="30.7109375" style="4" customWidth="1"/>
    <col min="3077" max="3077" width="28.28515625" style="4" bestFit="1" customWidth="1"/>
    <col min="3078" max="3078" width="32.5703125" style="4" customWidth="1"/>
    <col min="3079" max="3079" width="28.28515625" style="4" customWidth="1"/>
    <col min="3080" max="3081" width="28.7109375" style="4" customWidth="1"/>
    <col min="3082" max="3082" width="9.140625" style="4"/>
    <col min="3083" max="3083" width="30" style="4" bestFit="1" customWidth="1"/>
    <col min="3084" max="3084" width="24.140625" style="4" bestFit="1" customWidth="1"/>
    <col min="3085" max="3328" width="9.140625" style="4"/>
    <col min="3329" max="3329" width="23.28515625" style="4" customWidth="1"/>
    <col min="3330" max="3330" width="92.42578125" style="4" customWidth="1"/>
    <col min="3331" max="3331" width="30.5703125" style="4" customWidth="1"/>
    <col min="3332" max="3332" width="30.7109375" style="4" customWidth="1"/>
    <col min="3333" max="3333" width="28.28515625" style="4" bestFit="1" customWidth="1"/>
    <col min="3334" max="3334" width="32.5703125" style="4" customWidth="1"/>
    <col min="3335" max="3335" width="28.28515625" style="4" customWidth="1"/>
    <col min="3336" max="3337" width="28.7109375" style="4" customWidth="1"/>
    <col min="3338" max="3338" width="9.140625" style="4"/>
    <col min="3339" max="3339" width="30" style="4" bestFit="1" customWidth="1"/>
    <col min="3340" max="3340" width="24.140625" style="4" bestFit="1" customWidth="1"/>
    <col min="3341" max="3584" width="9.140625" style="4"/>
    <col min="3585" max="3585" width="23.28515625" style="4" customWidth="1"/>
    <col min="3586" max="3586" width="92.42578125" style="4" customWidth="1"/>
    <col min="3587" max="3587" width="30.5703125" style="4" customWidth="1"/>
    <col min="3588" max="3588" width="30.7109375" style="4" customWidth="1"/>
    <col min="3589" max="3589" width="28.28515625" style="4" bestFit="1" customWidth="1"/>
    <col min="3590" max="3590" width="32.5703125" style="4" customWidth="1"/>
    <col min="3591" max="3591" width="28.28515625" style="4" customWidth="1"/>
    <col min="3592" max="3593" width="28.7109375" style="4" customWidth="1"/>
    <col min="3594" max="3594" width="9.140625" style="4"/>
    <col min="3595" max="3595" width="30" style="4" bestFit="1" customWidth="1"/>
    <col min="3596" max="3596" width="24.140625" style="4" bestFit="1" customWidth="1"/>
    <col min="3597" max="3840" width="9.140625" style="4"/>
    <col min="3841" max="3841" width="23.28515625" style="4" customWidth="1"/>
    <col min="3842" max="3842" width="92.42578125" style="4" customWidth="1"/>
    <col min="3843" max="3843" width="30.5703125" style="4" customWidth="1"/>
    <col min="3844" max="3844" width="30.7109375" style="4" customWidth="1"/>
    <col min="3845" max="3845" width="28.28515625" style="4" bestFit="1" customWidth="1"/>
    <col min="3846" max="3846" width="32.5703125" style="4" customWidth="1"/>
    <col min="3847" max="3847" width="28.28515625" style="4" customWidth="1"/>
    <col min="3848" max="3849" width="28.7109375" style="4" customWidth="1"/>
    <col min="3850" max="3850" width="9.140625" style="4"/>
    <col min="3851" max="3851" width="30" style="4" bestFit="1" customWidth="1"/>
    <col min="3852" max="3852" width="24.140625" style="4" bestFit="1" customWidth="1"/>
    <col min="3853" max="4096" width="9.140625" style="4"/>
    <col min="4097" max="4097" width="23.28515625" style="4" customWidth="1"/>
    <col min="4098" max="4098" width="92.42578125" style="4" customWidth="1"/>
    <col min="4099" max="4099" width="30.5703125" style="4" customWidth="1"/>
    <col min="4100" max="4100" width="30.7109375" style="4" customWidth="1"/>
    <col min="4101" max="4101" width="28.28515625" style="4" bestFit="1" customWidth="1"/>
    <col min="4102" max="4102" width="32.5703125" style="4" customWidth="1"/>
    <col min="4103" max="4103" width="28.28515625" style="4" customWidth="1"/>
    <col min="4104" max="4105" width="28.7109375" style="4" customWidth="1"/>
    <col min="4106" max="4106" width="9.140625" style="4"/>
    <col min="4107" max="4107" width="30" style="4" bestFit="1" customWidth="1"/>
    <col min="4108" max="4108" width="24.140625" style="4" bestFit="1" customWidth="1"/>
    <col min="4109" max="4352" width="9.140625" style="4"/>
    <col min="4353" max="4353" width="23.28515625" style="4" customWidth="1"/>
    <col min="4354" max="4354" width="92.42578125" style="4" customWidth="1"/>
    <col min="4355" max="4355" width="30.5703125" style="4" customWidth="1"/>
    <col min="4356" max="4356" width="30.7109375" style="4" customWidth="1"/>
    <col min="4357" max="4357" width="28.28515625" style="4" bestFit="1" customWidth="1"/>
    <col min="4358" max="4358" width="32.5703125" style="4" customWidth="1"/>
    <col min="4359" max="4359" width="28.28515625" style="4" customWidth="1"/>
    <col min="4360" max="4361" width="28.7109375" style="4" customWidth="1"/>
    <col min="4362" max="4362" width="9.140625" style="4"/>
    <col min="4363" max="4363" width="30" style="4" bestFit="1" customWidth="1"/>
    <col min="4364" max="4364" width="24.140625" style="4" bestFit="1" customWidth="1"/>
    <col min="4365" max="4608" width="9.140625" style="4"/>
    <col min="4609" max="4609" width="23.28515625" style="4" customWidth="1"/>
    <col min="4610" max="4610" width="92.42578125" style="4" customWidth="1"/>
    <col min="4611" max="4611" width="30.5703125" style="4" customWidth="1"/>
    <col min="4612" max="4612" width="30.7109375" style="4" customWidth="1"/>
    <col min="4613" max="4613" width="28.28515625" style="4" bestFit="1" customWidth="1"/>
    <col min="4614" max="4614" width="32.5703125" style="4" customWidth="1"/>
    <col min="4615" max="4615" width="28.28515625" style="4" customWidth="1"/>
    <col min="4616" max="4617" width="28.7109375" style="4" customWidth="1"/>
    <col min="4618" max="4618" width="9.140625" style="4"/>
    <col min="4619" max="4619" width="30" style="4" bestFit="1" customWidth="1"/>
    <col min="4620" max="4620" width="24.140625" style="4" bestFit="1" customWidth="1"/>
    <col min="4621" max="4864" width="9.140625" style="4"/>
    <col min="4865" max="4865" width="23.28515625" style="4" customWidth="1"/>
    <col min="4866" max="4866" width="92.42578125" style="4" customWidth="1"/>
    <col min="4867" max="4867" width="30.5703125" style="4" customWidth="1"/>
    <col min="4868" max="4868" width="30.7109375" style="4" customWidth="1"/>
    <col min="4869" max="4869" width="28.28515625" style="4" bestFit="1" customWidth="1"/>
    <col min="4870" max="4870" width="32.5703125" style="4" customWidth="1"/>
    <col min="4871" max="4871" width="28.28515625" style="4" customWidth="1"/>
    <col min="4872" max="4873" width="28.7109375" style="4" customWidth="1"/>
    <col min="4874" max="4874" width="9.140625" style="4"/>
    <col min="4875" max="4875" width="30" style="4" bestFit="1" customWidth="1"/>
    <col min="4876" max="4876" width="24.140625" style="4" bestFit="1" customWidth="1"/>
    <col min="4877" max="5120" width="9.140625" style="4"/>
    <col min="5121" max="5121" width="23.28515625" style="4" customWidth="1"/>
    <col min="5122" max="5122" width="92.42578125" style="4" customWidth="1"/>
    <col min="5123" max="5123" width="30.5703125" style="4" customWidth="1"/>
    <col min="5124" max="5124" width="30.7109375" style="4" customWidth="1"/>
    <col min="5125" max="5125" width="28.28515625" style="4" bestFit="1" customWidth="1"/>
    <col min="5126" max="5126" width="32.5703125" style="4" customWidth="1"/>
    <col min="5127" max="5127" width="28.28515625" style="4" customWidth="1"/>
    <col min="5128" max="5129" width="28.7109375" style="4" customWidth="1"/>
    <col min="5130" max="5130" width="9.140625" style="4"/>
    <col min="5131" max="5131" width="30" style="4" bestFit="1" customWidth="1"/>
    <col min="5132" max="5132" width="24.140625" style="4" bestFit="1" customWidth="1"/>
    <col min="5133" max="5376" width="9.140625" style="4"/>
    <col min="5377" max="5377" width="23.28515625" style="4" customWidth="1"/>
    <col min="5378" max="5378" width="92.42578125" style="4" customWidth="1"/>
    <col min="5379" max="5379" width="30.5703125" style="4" customWidth="1"/>
    <col min="5380" max="5380" width="30.7109375" style="4" customWidth="1"/>
    <col min="5381" max="5381" width="28.28515625" style="4" bestFit="1" customWidth="1"/>
    <col min="5382" max="5382" width="32.5703125" style="4" customWidth="1"/>
    <col min="5383" max="5383" width="28.28515625" style="4" customWidth="1"/>
    <col min="5384" max="5385" width="28.7109375" style="4" customWidth="1"/>
    <col min="5386" max="5386" width="9.140625" style="4"/>
    <col min="5387" max="5387" width="30" style="4" bestFit="1" customWidth="1"/>
    <col min="5388" max="5388" width="24.140625" style="4" bestFit="1" customWidth="1"/>
    <col min="5389" max="5632" width="9.140625" style="4"/>
    <col min="5633" max="5633" width="23.28515625" style="4" customWidth="1"/>
    <col min="5634" max="5634" width="92.42578125" style="4" customWidth="1"/>
    <col min="5635" max="5635" width="30.5703125" style="4" customWidth="1"/>
    <col min="5636" max="5636" width="30.7109375" style="4" customWidth="1"/>
    <col min="5637" max="5637" width="28.28515625" style="4" bestFit="1" customWidth="1"/>
    <col min="5638" max="5638" width="32.5703125" style="4" customWidth="1"/>
    <col min="5639" max="5639" width="28.28515625" style="4" customWidth="1"/>
    <col min="5640" max="5641" width="28.7109375" style="4" customWidth="1"/>
    <col min="5642" max="5642" width="9.140625" style="4"/>
    <col min="5643" max="5643" width="30" style="4" bestFit="1" customWidth="1"/>
    <col min="5644" max="5644" width="24.140625" style="4" bestFit="1" customWidth="1"/>
    <col min="5645" max="5888" width="9.140625" style="4"/>
    <col min="5889" max="5889" width="23.28515625" style="4" customWidth="1"/>
    <col min="5890" max="5890" width="92.42578125" style="4" customWidth="1"/>
    <col min="5891" max="5891" width="30.5703125" style="4" customWidth="1"/>
    <col min="5892" max="5892" width="30.7109375" style="4" customWidth="1"/>
    <col min="5893" max="5893" width="28.28515625" style="4" bestFit="1" customWidth="1"/>
    <col min="5894" max="5894" width="32.5703125" style="4" customWidth="1"/>
    <col min="5895" max="5895" width="28.28515625" style="4" customWidth="1"/>
    <col min="5896" max="5897" width="28.7109375" style="4" customWidth="1"/>
    <col min="5898" max="5898" width="9.140625" style="4"/>
    <col min="5899" max="5899" width="30" style="4" bestFit="1" customWidth="1"/>
    <col min="5900" max="5900" width="24.140625" style="4" bestFit="1" customWidth="1"/>
    <col min="5901" max="6144" width="9.140625" style="4"/>
    <col min="6145" max="6145" width="23.28515625" style="4" customWidth="1"/>
    <col min="6146" max="6146" width="92.42578125" style="4" customWidth="1"/>
    <col min="6147" max="6147" width="30.5703125" style="4" customWidth="1"/>
    <col min="6148" max="6148" width="30.7109375" style="4" customWidth="1"/>
    <col min="6149" max="6149" width="28.28515625" style="4" bestFit="1" customWidth="1"/>
    <col min="6150" max="6150" width="32.5703125" style="4" customWidth="1"/>
    <col min="6151" max="6151" width="28.28515625" style="4" customWidth="1"/>
    <col min="6152" max="6153" width="28.7109375" style="4" customWidth="1"/>
    <col min="6154" max="6154" width="9.140625" style="4"/>
    <col min="6155" max="6155" width="30" style="4" bestFit="1" customWidth="1"/>
    <col min="6156" max="6156" width="24.140625" style="4" bestFit="1" customWidth="1"/>
    <col min="6157" max="6400" width="9.140625" style="4"/>
    <col min="6401" max="6401" width="23.28515625" style="4" customWidth="1"/>
    <col min="6402" max="6402" width="92.42578125" style="4" customWidth="1"/>
    <col min="6403" max="6403" width="30.5703125" style="4" customWidth="1"/>
    <col min="6404" max="6404" width="30.7109375" style="4" customWidth="1"/>
    <col min="6405" max="6405" width="28.28515625" style="4" bestFit="1" customWidth="1"/>
    <col min="6406" max="6406" width="32.5703125" style="4" customWidth="1"/>
    <col min="6407" max="6407" width="28.28515625" style="4" customWidth="1"/>
    <col min="6408" max="6409" width="28.7109375" style="4" customWidth="1"/>
    <col min="6410" max="6410" width="9.140625" style="4"/>
    <col min="6411" max="6411" width="30" style="4" bestFit="1" customWidth="1"/>
    <col min="6412" max="6412" width="24.140625" style="4" bestFit="1" customWidth="1"/>
    <col min="6413" max="6656" width="9.140625" style="4"/>
    <col min="6657" max="6657" width="23.28515625" style="4" customWidth="1"/>
    <col min="6658" max="6658" width="92.42578125" style="4" customWidth="1"/>
    <col min="6659" max="6659" width="30.5703125" style="4" customWidth="1"/>
    <col min="6660" max="6660" width="30.7109375" style="4" customWidth="1"/>
    <col min="6661" max="6661" width="28.28515625" style="4" bestFit="1" customWidth="1"/>
    <col min="6662" max="6662" width="32.5703125" style="4" customWidth="1"/>
    <col min="6663" max="6663" width="28.28515625" style="4" customWidth="1"/>
    <col min="6664" max="6665" width="28.7109375" style="4" customWidth="1"/>
    <col min="6666" max="6666" width="9.140625" style="4"/>
    <col min="6667" max="6667" width="30" style="4" bestFit="1" customWidth="1"/>
    <col min="6668" max="6668" width="24.140625" style="4" bestFit="1" customWidth="1"/>
    <col min="6669" max="6912" width="9.140625" style="4"/>
    <col min="6913" max="6913" width="23.28515625" style="4" customWidth="1"/>
    <col min="6914" max="6914" width="92.42578125" style="4" customWidth="1"/>
    <col min="6915" max="6915" width="30.5703125" style="4" customWidth="1"/>
    <col min="6916" max="6916" width="30.7109375" style="4" customWidth="1"/>
    <col min="6917" max="6917" width="28.28515625" style="4" bestFit="1" customWidth="1"/>
    <col min="6918" max="6918" width="32.5703125" style="4" customWidth="1"/>
    <col min="6919" max="6919" width="28.28515625" style="4" customWidth="1"/>
    <col min="6920" max="6921" width="28.7109375" style="4" customWidth="1"/>
    <col min="6922" max="6922" width="9.140625" style="4"/>
    <col min="6923" max="6923" width="30" style="4" bestFit="1" customWidth="1"/>
    <col min="6924" max="6924" width="24.140625" style="4" bestFit="1" customWidth="1"/>
    <col min="6925" max="7168" width="9.140625" style="4"/>
    <col min="7169" max="7169" width="23.28515625" style="4" customWidth="1"/>
    <col min="7170" max="7170" width="92.42578125" style="4" customWidth="1"/>
    <col min="7171" max="7171" width="30.5703125" style="4" customWidth="1"/>
    <col min="7172" max="7172" width="30.7109375" style="4" customWidth="1"/>
    <col min="7173" max="7173" width="28.28515625" style="4" bestFit="1" customWidth="1"/>
    <col min="7174" max="7174" width="32.5703125" style="4" customWidth="1"/>
    <col min="7175" max="7175" width="28.28515625" style="4" customWidth="1"/>
    <col min="7176" max="7177" width="28.7109375" style="4" customWidth="1"/>
    <col min="7178" max="7178" width="9.140625" style="4"/>
    <col min="7179" max="7179" width="30" style="4" bestFit="1" customWidth="1"/>
    <col min="7180" max="7180" width="24.140625" style="4" bestFit="1" customWidth="1"/>
    <col min="7181" max="7424" width="9.140625" style="4"/>
    <col min="7425" max="7425" width="23.28515625" style="4" customWidth="1"/>
    <col min="7426" max="7426" width="92.42578125" style="4" customWidth="1"/>
    <col min="7427" max="7427" width="30.5703125" style="4" customWidth="1"/>
    <col min="7428" max="7428" width="30.7109375" style="4" customWidth="1"/>
    <col min="7429" max="7429" width="28.28515625" style="4" bestFit="1" customWidth="1"/>
    <col min="7430" max="7430" width="32.5703125" style="4" customWidth="1"/>
    <col min="7431" max="7431" width="28.28515625" style="4" customWidth="1"/>
    <col min="7432" max="7433" width="28.7109375" style="4" customWidth="1"/>
    <col min="7434" max="7434" width="9.140625" style="4"/>
    <col min="7435" max="7435" width="30" style="4" bestFit="1" customWidth="1"/>
    <col min="7436" max="7436" width="24.140625" style="4" bestFit="1" customWidth="1"/>
    <col min="7437" max="7680" width="9.140625" style="4"/>
    <col min="7681" max="7681" width="23.28515625" style="4" customWidth="1"/>
    <col min="7682" max="7682" width="92.42578125" style="4" customWidth="1"/>
    <col min="7683" max="7683" width="30.5703125" style="4" customWidth="1"/>
    <col min="7684" max="7684" width="30.7109375" style="4" customWidth="1"/>
    <col min="7685" max="7685" width="28.28515625" style="4" bestFit="1" customWidth="1"/>
    <col min="7686" max="7686" width="32.5703125" style="4" customWidth="1"/>
    <col min="7687" max="7687" width="28.28515625" style="4" customWidth="1"/>
    <col min="7688" max="7689" width="28.7109375" style="4" customWidth="1"/>
    <col min="7690" max="7690" width="9.140625" style="4"/>
    <col min="7691" max="7691" width="30" style="4" bestFit="1" customWidth="1"/>
    <col min="7692" max="7692" width="24.140625" style="4" bestFit="1" customWidth="1"/>
    <col min="7693" max="7936" width="9.140625" style="4"/>
    <col min="7937" max="7937" width="23.28515625" style="4" customWidth="1"/>
    <col min="7938" max="7938" width="92.42578125" style="4" customWidth="1"/>
    <col min="7939" max="7939" width="30.5703125" style="4" customWidth="1"/>
    <col min="7940" max="7940" width="30.7109375" style="4" customWidth="1"/>
    <col min="7941" max="7941" width="28.28515625" style="4" bestFit="1" customWidth="1"/>
    <col min="7942" max="7942" width="32.5703125" style="4" customWidth="1"/>
    <col min="7943" max="7943" width="28.28515625" style="4" customWidth="1"/>
    <col min="7944" max="7945" width="28.7109375" style="4" customWidth="1"/>
    <col min="7946" max="7946" width="9.140625" style="4"/>
    <col min="7947" max="7947" width="30" style="4" bestFit="1" customWidth="1"/>
    <col min="7948" max="7948" width="24.140625" style="4" bestFit="1" customWidth="1"/>
    <col min="7949" max="8192" width="9.140625" style="4"/>
    <col min="8193" max="8193" width="23.28515625" style="4" customWidth="1"/>
    <col min="8194" max="8194" width="92.42578125" style="4" customWidth="1"/>
    <col min="8195" max="8195" width="30.5703125" style="4" customWidth="1"/>
    <col min="8196" max="8196" width="30.7109375" style="4" customWidth="1"/>
    <col min="8197" max="8197" width="28.28515625" style="4" bestFit="1" customWidth="1"/>
    <col min="8198" max="8198" width="32.5703125" style="4" customWidth="1"/>
    <col min="8199" max="8199" width="28.28515625" style="4" customWidth="1"/>
    <col min="8200" max="8201" width="28.7109375" style="4" customWidth="1"/>
    <col min="8202" max="8202" width="9.140625" style="4"/>
    <col min="8203" max="8203" width="30" style="4" bestFit="1" customWidth="1"/>
    <col min="8204" max="8204" width="24.140625" style="4" bestFit="1" customWidth="1"/>
    <col min="8205" max="8448" width="9.140625" style="4"/>
    <col min="8449" max="8449" width="23.28515625" style="4" customWidth="1"/>
    <col min="8450" max="8450" width="92.42578125" style="4" customWidth="1"/>
    <col min="8451" max="8451" width="30.5703125" style="4" customWidth="1"/>
    <col min="8452" max="8452" width="30.7109375" style="4" customWidth="1"/>
    <col min="8453" max="8453" width="28.28515625" style="4" bestFit="1" customWidth="1"/>
    <col min="8454" max="8454" width="32.5703125" style="4" customWidth="1"/>
    <col min="8455" max="8455" width="28.28515625" style="4" customWidth="1"/>
    <col min="8456" max="8457" width="28.7109375" style="4" customWidth="1"/>
    <col min="8458" max="8458" width="9.140625" style="4"/>
    <col min="8459" max="8459" width="30" style="4" bestFit="1" customWidth="1"/>
    <col min="8460" max="8460" width="24.140625" style="4" bestFit="1" customWidth="1"/>
    <col min="8461" max="8704" width="9.140625" style="4"/>
    <col min="8705" max="8705" width="23.28515625" style="4" customWidth="1"/>
    <col min="8706" max="8706" width="92.42578125" style="4" customWidth="1"/>
    <col min="8707" max="8707" width="30.5703125" style="4" customWidth="1"/>
    <col min="8708" max="8708" width="30.7109375" style="4" customWidth="1"/>
    <col min="8709" max="8709" width="28.28515625" style="4" bestFit="1" customWidth="1"/>
    <col min="8710" max="8710" width="32.5703125" style="4" customWidth="1"/>
    <col min="8711" max="8711" width="28.28515625" style="4" customWidth="1"/>
    <col min="8712" max="8713" width="28.7109375" style="4" customWidth="1"/>
    <col min="8714" max="8714" width="9.140625" style="4"/>
    <col min="8715" max="8715" width="30" style="4" bestFit="1" customWidth="1"/>
    <col min="8716" max="8716" width="24.140625" style="4" bestFit="1" customWidth="1"/>
    <col min="8717" max="8960" width="9.140625" style="4"/>
    <col min="8961" max="8961" width="23.28515625" style="4" customWidth="1"/>
    <col min="8962" max="8962" width="92.42578125" style="4" customWidth="1"/>
    <col min="8963" max="8963" width="30.5703125" style="4" customWidth="1"/>
    <col min="8964" max="8964" width="30.7109375" style="4" customWidth="1"/>
    <col min="8965" max="8965" width="28.28515625" style="4" bestFit="1" customWidth="1"/>
    <col min="8966" max="8966" width="32.5703125" style="4" customWidth="1"/>
    <col min="8967" max="8967" width="28.28515625" style="4" customWidth="1"/>
    <col min="8968" max="8969" width="28.7109375" style="4" customWidth="1"/>
    <col min="8970" max="8970" width="9.140625" style="4"/>
    <col min="8971" max="8971" width="30" style="4" bestFit="1" customWidth="1"/>
    <col min="8972" max="8972" width="24.140625" style="4" bestFit="1" customWidth="1"/>
    <col min="8973" max="9216" width="9.140625" style="4"/>
    <col min="9217" max="9217" width="23.28515625" style="4" customWidth="1"/>
    <col min="9218" max="9218" width="92.42578125" style="4" customWidth="1"/>
    <col min="9219" max="9219" width="30.5703125" style="4" customWidth="1"/>
    <col min="9220" max="9220" width="30.7109375" style="4" customWidth="1"/>
    <col min="9221" max="9221" width="28.28515625" style="4" bestFit="1" customWidth="1"/>
    <col min="9222" max="9222" width="32.5703125" style="4" customWidth="1"/>
    <col min="9223" max="9223" width="28.28515625" style="4" customWidth="1"/>
    <col min="9224" max="9225" width="28.7109375" style="4" customWidth="1"/>
    <col min="9226" max="9226" width="9.140625" style="4"/>
    <col min="9227" max="9227" width="30" style="4" bestFit="1" customWidth="1"/>
    <col min="9228" max="9228" width="24.140625" style="4" bestFit="1" customWidth="1"/>
    <col min="9229" max="9472" width="9.140625" style="4"/>
    <col min="9473" max="9473" width="23.28515625" style="4" customWidth="1"/>
    <col min="9474" max="9474" width="92.42578125" style="4" customWidth="1"/>
    <col min="9475" max="9475" width="30.5703125" style="4" customWidth="1"/>
    <col min="9476" max="9476" width="30.7109375" style="4" customWidth="1"/>
    <col min="9477" max="9477" width="28.28515625" style="4" bestFit="1" customWidth="1"/>
    <col min="9478" max="9478" width="32.5703125" style="4" customWidth="1"/>
    <col min="9479" max="9479" width="28.28515625" style="4" customWidth="1"/>
    <col min="9480" max="9481" width="28.7109375" style="4" customWidth="1"/>
    <col min="9482" max="9482" width="9.140625" style="4"/>
    <col min="9483" max="9483" width="30" style="4" bestFit="1" customWidth="1"/>
    <col min="9484" max="9484" width="24.140625" style="4" bestFit="1" customWidth="1"/>
    <col min="9485" max="9728" width="9.140625" style="4"/>
    <col min="9729" max="9729" width="23.28515625" style="4" customWidth="1"/>
    <col min="9730" max="9730" width="92.42578125" style="4" customWidth="1"/>
    <col min="9731" max="9731" width="30.5703125" style="4" customWidth="1"/>
    <col min="9732" max="9732" width="30.7109375" style="4" customWidth="1"/>
    <col min="9733" max="9733" width="28.28515625" style="4" bestFit="1" customWidth="1"/>
    <col min="9734" max="9734" width="32.5703125" style="4" customWidth="1"/>
    <col min="9735" max="9735" width="28.28515625" style="4" customWidth="1"/>
    <col min="9736" max="9737" width="28.7109375" style="4" customWidth="1"/>
    <col min="9738" max="9738" width="9.140625" style="4"/>
    <col min="9739" max="9739" width="30" style="4" bestFit="1" customWidth="1"/>
    <col min="9740" max="9740" width="24.140625" style="4" bestFit="1" customWidth="1"/>
    <col min="9741" max="9984" width="9.140625" style="4"/>
    <col min="9985" max="9985" width="23.28515625" style="4" customWidth="1"/>
    <col min="9986" max="9986" width="92.42578125" style="4" customWidth="1"/>
    <col min="9987" max="9987" width="30.5703125" style="4" customWidth="1"/>
    <col min="9988" max="9988" width="30.7109375" style="4" customWidth="1"/>
    <col min="9989" max="9989" width="28.28515625" style="4" bestFit="1" customWidth="1"/>
    <col min="9990" max="9990" width="32.5703125" style="4" customWidth="1"/>
    <col min="9991" max="9991" width="28.28515625" style="4" customWidth="1"/>
    <col min="9992" max="9993" width="28.7109375" style="4" customWidth="1"/>
    <col min="9994" max="9994" width="9.140625" style="4"/>
    <col min="9995" max="9995" width="30" style="4" bestFit="1" customWidth="1"/>
    <col min="9996" max="9996" width="24.140625" style="4" bestFit="1" customWidth="1"/>
    <col min="9997" max="10240" width="9.140625" style="4"/>
    <col min="10241" max="10241" width="23.28515625" style="4" customWidth="1"/>
    <col min="10242" max="10242" width="92.42578125" style="4" customWidth="1"/>
    <col min="10243" max="10243" width="30.5703125" style="4" customWidth="1"/>
    <col min="10244" max="10244" width="30.7109375" style="4" customWidth="1"/>
    <col min="10245" max="10245" width="28.28515625" style="4" bestFit="1" customWidth="1"/>
    <col min="10246" max="10246" width="32.5703125" style="4" customWidth="1"/>
    <col min="10247" max="10247" width="28.28515625" style="4" customWidth="1"/>
    <col min="10248" max="10249" width="28.7109375" style="4" customWidth="1"/>
    <col min="10250" max="10250" width="9.140625" style="4"/>
    <col min="10251" max="10251" width="30" style="4" bestFit="1" customWidth="1"/>
    <col min="10252" max="10252" width="24.140625" style="4" bestFit="1" customWidth="1"/>
    <col min="10253" max="10496" width="9.140625" style="4"/>
    <col min="10497" max="10497" width="23.28515625" style="4" customWidth="1"/>
    <col min="10498" max="10498" width="92.42578125" style="4" customWidth="1"/>
    <col min="10499" max="10499" width="30.5703125" style="4" customWidth="1"/>
    <col min="10500" max="10500" width="30.7109375" style="4" customWidth="1"/>
    <col min="10501" max="10501" width="28.28515625" style="4" bestFit="1" customWidth="1"/>
    <col min="10502" max="10502" width="32.5703125" style="4" customWidth="1"/>
    <col min="10503" max="10503" width="28.28515625" style="4" customWidth="1"/>
    <col min="10504" max="10505" width="28.7109375" style="4" customWidth="1"/>
    <col min="10506" max="10506" width="9.140625" style="4"/>
    <col min="10507" max="10507" width="30" style="4" bestFit="1" customWidth="1"/>
    <col min="10508" max="10508" width="24.140625" style="4" bestFit="1" customWidth="1"/>
    <col min="10509" max="10752" width="9.140625" style="4"/>
    <col min="10753" max="10753" width="23.28515625" style="4" customWidth="1"/>
    <col min="10754" max="10754" width="92.42578125" style="4" customWidth="1"/>
    <col min="10755" max="10755" width="30.5703125" style="4" customWidth="1"/>
    <col min="10756" max="10756" width="30.7109375" style="4" customWidth="1"/>
    <col min="10757" max="10757" width="28.28515625" style="4" bestFit="1" customWidth="1"/>
    <col min="10758" max="10758" width="32.5703125" style="4" customWidth="1"/>
    <col min="10759" max="10759" width="28.28515625" style="4" customWidth="1"/>
    <col min="10760" max="10761" width="28.7109375" style="4" customWidth="1"/>
    <col min="10762" max="10762" width="9.140625" style="4"/>
    <col min="10763" max="10763" width="30" style="4" bestFit="1" customWidth="1"/>
    <col min="10764" max="10764" width="24.140625" style="4" bestFit="1" customWidth="1"/>
    <col min="10765" max="11008" width="9.140625" style="4"/>
    <col min="11009" max="11009" width="23.28515625" style="4" customWidth="1"/>
    <col min="11010" max="11010" width="92.42578125" style="4" customWidth="1"/>
    <col min="11011" max="11011" width="30.5703125" style="4" customWidth="1"/>
    <col min="11012" max="11012" width="30.7109375" style="4" customWidth="1"/>
    <col min="11013" max="11013" width="28.28515625" style="4" bestFit="1" customWidth="1"/>
    <col min="11014" max="11014" width="32.5703125" style="4" customWidth="1"/>
    <col min="11015" max="11015" width="28.28515625" style="4" customWidth="1"/>
    <col min="11016" max="11017" width="28.7109375" style="4" customWidth="1"/>
    <col min="11018" max="11018" width="9.140625" style="4"/>
    <col min="11019" max="11019" width="30" style="4" bestFit="1" customWidth="1"/>
    <col min="11020" max="11020" width="24.140625" style="4" bestFit="1" customWidth="1"/>
    <col min="11021" max="11264" width="9.140625" style="4"/>
    <col min="11265" max="11265" width="23.28515625" style="4" customWidth="1"/>
    <col min="11266" max="11266" width="92.42578125" style="4" customWidth="1"/>
    <col min="11267" max="11267" width="30.5703125" style="4" customWidth="1"/>
    <col min="11268" max="11268" width="30.7109375" style="4" customWidth="1"/>
    <col min="11269" max="11269" width="28.28515625" style="4" bestFit="1" customWidth="1"/>
    <col min="11270" max="11270" width="32.5703125" style="4" customWidth="1"/>
    <col min="11271" max="11271" width="28.28515625" style="4" customWidth="1"/>
    <col min="11272" max="11273" width="28.7109375" style="4" customWidth="1"/>
    <col min="11274" max="11274" width="9.140625" style="4"/>
    <col min="11275" max="11275" width="30" style="4" bestFit="1" customWidth="1"/>
    <col min="11276" max="11276" width="24.140625" style="4" bestFit="1" customWidth="1"/>
    <col min="11277" max="11520" width="9.140625" style="4"/>
    <col min="11521" max="11521" width="23.28515625" style="4" customWidth="1"/>
    <col min="11522" max="11522" width="92.42578125" style="4" customWidth="1"/>
    <col min="11523" max="11523" width="30.5703125" style="4" customWidth="1"/>
    <col min="11524" max="11524" width="30.7109375" style="4" customWidth="1"/>
    <col min="11525" max="11525" width="28.28515625" style="4" bestFit="1" customWidth="1"/>
    <col min="11526" max="11526" width="32.5703125" style="4" customWidth="1"/>
    <col min="11527" max="11527" width="28.28515625" style="4" customWidth="1"/>
    <col min="11528" max="11529" width="28.7109375" style="4" customWidth="1"/>
    <col min="11530" max="11530" width="9.140625" style="4"/>
    <col min="11531" max="11531" width="30" style="4" bestFit="1" customWidth="1"/>
    <col min="11532" max="11532" width="24.140625" style="4" bestFit="1" customWidth="1"/>
    <col min="11533" max="11776" width="9.140625" style="4"/>
    <col min="11777" max="11777" width="23.28515625" style="4" customWidth="1"/>
    <col min="11778" max="11778" width="92.42578125" style="4" customWidth="1"/>
    <col min="11779" max="11779" width="30.5703125" style="4" customWidth="1"/>
    <col min="11780" max="11780" width="30.7109375" style="4" customWidth="1"/>
    <col min="11781" max="11781" width="28.28515625" style="4" bestFit="1" customWidth="1"/>
    <col min="11782" max="11782" width="32.5703125" style="4" customWidth="1"/>
    <col min="11783" max="11783" width="28.28515625" style="4" customWidth="1"/>
    <col min="11784" max="11785" width="28.7109375" style="4" customWidth="1"/>
    <col min="11786" max="11786" width="9.140625" style="4"/>
    <col min="11787" max="11787" width="30" style="4" bestFit="1" customWidth="1"/>
    <col min="11788" max="11788" width="24.140625" style="4" bestFit="1" customWidth="1"/>
    <col min="11789" max="12032" width="9.140625" style="4"/>
    <col min="12033" max="12033" width="23.28515625" style="4" customWidth="1"/>
    <col min="12034" max="12034" width="92.42578125" style="4" customWidth="1"/>
    <col min="12035" max="12035" width="30.5703125" style="4" customWidth="1"/>
    <col min="12036" max="12036" width="30.7109375" style="4" customWidth="1"/>
    <col min="12037" max="12037" width="28.28515625" style="4" bestFit="1" customWidth="1"/>
    <col min="12038" max="12038" width="32.5703125" style="4" customWidth="1"/>
    <col min="12039" max="12039" width="28.28515625" style="4" customWidth="1"/>
    <col min="12040" max="12041" width="28.7109375" style="4" customWidth="1"/>
    <col min="12042" max="12042" width="9.140625" style="4"/>
    <col min="12043" max="12043" width="30" style="4" bestFit="1" customWidth="1"/>
    <col min="12044" max="12044" width="24.140625" style="4" bestFit="1" customWidth="1"/>
    <col min="12045" max="12288" width="9.140625" style="4"/>
    <col min="12289" max="12289" width="23.28515625" style="4" customWidth="1"/>
    <col min="12290" max="12290" width="92.42578125" style="4" customWidth="1"/>
    <col min="12291" max="12291" width="30.5703125" style="4" customWidth="1"/>
    <col min="12292" max="12292" width="30.7109375" style="4" customWidth="1"/>
    <col min="12293" max="12293" width="28.28515625" style="4" bestFit="1" customWidth="1"/>
    <col min="12294" max="12294" width="32.5703125" style="4" customWidth="1"/>
    <col min="12295" max="12295" width="28.28515625" style="4" customWidth="1"/>
    <col min="12296" max="12297" width="28.7109375" style="4" customWidth="1"/>
    <col min="12298" max="12298" width="9.140625" style="4"/>
    <col min="12299" max="12299" width="30" style="4" bestFit="1" customWidth="1"/>
    <col min="12300" max="12300" width="24.140625" style="4" bestFit="1" customWidth="1"/>
    <col min="12301" max="12544" width="9.140625" style="4"/>
    <col min="12545" max="12545" width="23.28515625" style="4" customWidth="1"/>
    <col min="12546" max="12546" width="92.42578125" style="4" customWidth="1"/>
    <col min="12547" max="12547" width="30.5703125" style="4" customWidth="1"/>
    <col min="12548" max="12548" width="30.7109375" style="4" customWidth="1"/>
    <col min="12549" max="12549" width="28.28515625" style="4" bestFit="1" customWidth="1"/>
    <col min="12550" max="12550" width="32.5703125" style="4" customWidth="1"/>
    <col min="12551" max="12551" width="28.28515625" style="4" customWidth="1"/>
    <col min="12552" max="12553" width="28.7109375" style="4" customWidth="1"/>
    <col min="12554" max="12554" width="9.140625" style="4"/>
    <col min="12555" max="12555" width="30" style="4" bestFit="1" customWidth="1"/>
    <col min="12556" max="12556" width="24.140625" style="4" bestFit="1" customWidth="1"/>
    <col min="12557" max="12800" width="9.140625" style="4"/>
    <col min="12801" max="12801" width="23.28515625" style="4" customWidth="1"/>
    <col min="12802" max="12802" width="92.42578125" style="4" customWidth="1"/>
    <col min="12803" max="12803" width="30.5703125" style="4" customWidth="1"/>
    <col min="12804" max="12804" width="30.7109375" style="4" customWidth="1"/>
    <col min="12805" max="12805" width="28.28515625" style="4" bestFit="1" customWidth="1"/>
    <col min="12806" max="12806" width="32.5703125" style="4" customWidth="1"/>
    <col min="12807" max="12807" width="28.28515625" style="4" customWidth="1"/>
    <col min="12808" max="12809" width="28.7109375" style="4" customWidth="1"/>
    <col min="12810" max="12810" width="9.140625" style="4"/>
    <col min="12811" max="12811" width="30" style="4" bestFit="1" customWidth="1"/>
    <col min="12812" max="12812" width="24.140625" style="4" bestFit="1" customWidth="1"/>
    <col min="12813" max="13056" width="9.140625" style="4"/>
    <col min="13057" max="13057" width="23.28515625" style="4" customWidth="1"/>
    <col min="13058" max="13058" width="92.42578125" style="4" customWidth="1"/>
    <col min="13059" max="13059" width="30.5703125" style="4" customWidth="1"/>
    <col min="13060" max="13060" width="30.7109375" style="4" customWidth="1"/>
    <col min="13061" max="13061" width="28.28515625" style="4" bestFit="1" customWidth="1"/>
    <col min="13062" max="13062" width="32.5703125" style="4" customWidth="1"/>
    <col min="13063" max="13063" width="28.28515625" style="4" customWidth="1"/>
    <col min="13064" max="13065" width="28.7109375" style="4" customWidth="1"/>
    <col min="13066" max="13066" width="9.140625" style="4"/>
    <col min="13067" max="13067" width="30" style="4" bestFit="1" customWidth="1"/>
    <col min="13068" max="13068" width="24.140625" style="4" bestFit="1" customWidth="1"/>
    <col min="13069" max="13312" width="9.140625" style="4"/>
    <col min="13313" max="13313" width="23.28515625" style="4" customWidth="1"/>
    <col min="13314" max="13314" width="92.42578125" style="4" customWidth="1"/>
    <col min="13315" max="13315" width="30.5703125" style="4" customWidth="1"/>
    <col min="13316" max="13316" width="30.7109375" style="4" customWidth="1"/>
    <col min="13317" max="13317" width="28.28515625" style="4" bestFit="1" customWidth="1"/>
    <col min="13318" max="13318" width="32.5703125" style="4" customWidth="1"/>
    <col min="13319" max="13319" width="28.28515625" style="4" customWidth="1"/>
    <col min="13320" max="13321" width="28.7109375" style="4" customWidth="1"/>
    <col min="13322" max="13322" width="9.140625" style="4"/>
    <col min="13323" max="13323" width="30" style="4" bestFit="1" customWidth="1"/>
    <col min="13324" max="13324" width="24.140625" style="4" bestFit="1" customWidth="1"/>
    <col min="13325" max="13568" width="9.140625" style="4"/>
    <col min="13569" max="13569" width="23.28515625" style="4" customWidth="1"/>
    <col min="13570" max="13570" width="92.42578125" style="4" customWidth="1"/>
    <col min="13571" max="13571" width="30.5703125" style="4" customWidth="1"/>
    <col min="13572" max="13572" width="30.7109375" style="4" customWidth="1"/>
    <col min="13573" max="13573" width="28.28515625" style="4" bestFit="1" customWidth="1"/>
    <col min="13574" max="13574" width="32.5703125" style="4" customWidth="1"/>
    <col min="13575" max="13575" width="28.28515625" style="4" customWidth="1"/>
    <col min="13576" max="13577" width="28.7109375" style="4" customWidth="1"/>
    <col min="13578" max="13578" width="9.140625" style="4"/>
    <col min="13579" max="13579" width="30" style="4" bestFit="1" customWidth="1"/>
    <col min="13580" max="13580" width="24.140625" style="4" bestFit="1" customWidth="1"/>
    <col min="13581" max="13824" width="9.140625" style="4"/>
    <col min="13825" max="13825" width="23.28515625" style="4" customWidth="1"/>
    <col min="13826" max="13826" width="92.42578125" style="4" customWidth="1"/>
    <col min="13827" max="13827" width="30.5703125" style="4" customWidth="1"/>
    <col min="13828" max="13828" width="30.7109375" style="4" customWidth="1"/>
    <col min="13829" max="13829" width="28.28515625" style="4" bestFit="1" customWidth="1"/>
    <col min="13830" max="13830" width="32.5703125" style="4" customWidth="1"/>
    <col min="13831" max="13831" width="28.28515625" style="4" customWidth="1"/>
    <col min="13832" max="13833" width="28.7109375" style="4" customWidth="1"/>
    <col min="13834" max="13834" width="9.140625" style="4"/>
    <col min="13835" max="13835" width="30" style="4" bestFit="1" customWidth="1"/>
    <col min="13836" max="13836" width="24.140625" style="4" bestFit="1" customWidth="1"/>
    <col min="13837" max="14080" width="9.140625" style="4"/>
    <col min="14081" max="14081" width="23.28515625" style="4" customWidth="1"/>
    <col min="14082" max="14082" width="92.42578125" style="4" customWidth="1"/>
    <col min="14083" max="14083" width="30.5703125" style="4" customWidth="1"/>
    <col min="14084" max="14084" width="30.7109375" style="4" customWidth="1"/>
    <col min="14085" max="14085" width="28.28515625" style="4" bestFit="1" customWidth="1"/>
    <col min="14086" max="14086" width="32.5703125" style="4" customWidth="1"/>
    <col min="14087" max="14087" width="28.28515625" style="4" customWidth="1"/>
    <col min="14088" max="14089" width="28.7109375" style="4" customWidth="1"/>
    <col min="14090" max="14090" width="9.140625" style="4"/>
    <col min="14091" max="14091" width="30" style="4" bestFit="1" customWidth="1"/>
    <col min="14092" max="14092" width="24.140625" style="4" bestFit="1" customWidth="1"/>
    <col min="14093" max="14336" width="9.140625" style="4"/>
    <col min="14337" max="14337" width="23.28515625" style="4" customWidth="1"/>
    <col min="14338" max="14338" width="92.42578125" style="4" customWidth="1"/>
    <col min="14339" max="14339" width="30.5703125" style="4" customWidth="1"/>
    <col min="14340" max="14340" width="30.7109375" style="4" customWidth="1"/>
    <col min="14341" max="14341" width="28.28515625" style="4" bestFit="1" customWidth="1"/>
    <col min="14342" max="14342" width="32.5703125" style="4" customWidth="1"/>
    <col min="14343" max="14343" width="28.28515625" style="4" customWidth="1"/>
    <col min="14344" max="14345" width="28.7109375" style="4" customWidth="1"/>
    <col min="14346" max="14346" width="9.140625" style="4"/>
    <col min="14347" max="14347" width="30" style="4" bestFit="1" customWidth="1"/>
    <col min="14348" max="14348" width="24.140625" style="4" bestFit="1" customWidth="1"/>
    <col min="14349" max="14592" width="9.140625" style="4"/>
    <col min="14593" max="14593" width="23.28515625" style="4" customWidth="1"/>
    <col min="14594" max="14594" width="92.42578125" style="4" customWidth="1"/>
    <col min="14595" max="14595" width="30.5703125" style="4" customWidth="1"/>
    <col min="14596" max="14596" width="30.7109375" style="4" customWidth="1"/>
    <col min="14597" max="14597" width="28.28515625" style="4" bestFit="1" customWidth="1"/>
    <col min="14598" max="14598" width="32.5703125" style="4" customWidth="1"/>
    <col min="14599" max="14599" width="28.28515625" style="4" customWidth="1"/>
    <col min="14600" max="14601" width="28.7109375" style="4" customWidth="1"/>
    <col min="14602" max="14602" width="9.140625" style="4"/>
    <col min="14603" max="14603" width="30" style="4" bestFit="1" customWidth="1"/>
    <col min="14604" max="14604" width="24.140625" style="4" bestFit="1" customWidth="1"/>
    <col min="14605" max="14848" width="9.140625" style="4"/>
    <col min="14849" max="14849" width="23.28515625" style="4" customWidth="1"/>
    <col min="14850" max="14850" width="92.42578125" style="4" customWidth="1"/>
    <col min="14851" max="14851" width="30.5703125" style="4" customWidth="1"/>
    <col min="14852" max="14852" width="30.7109375" style="4" customWidth="1"/>
    <col min="14853" max="14853" width="28.28515625" style="4" bestFit="1" customWidth="1"/>
    <col min="14854" max="14854" width="32.5703125" style="4" customWidth="1"/>
    <col min="14855" max="14855" width="28.28515625" style="4" customWidth="1"/>
    <col min="14856" max="14857" width="28.7109375" style="4" customWidth="1"/>
    <col min="14858" max="14858" width="9.140625" style="4"/>
    <col min="14859" max="14859" width="30" style="4" bestFit="1" customWidth="1"/>
    <col min="14860" max="14860" width="24.140625" style="4" bestFit="1" customWidth="1"/>
    <col min="14861" max="15104" width="9.140625" style="4"/>
    <col min="15105" max="15105" width="23.28515625" style="4" customWidth="1"/>
    <col min="15106" max="15106" width="92.42578125" style="4" customWidth="1"/>
    <col min="15107" max="15107" width="30.5703125" style="4" customWidth="1"/>
    <col min="15108" max="15108" width="30.7109375" style="4" customWidth="1"/>
    <col min="15109" max="15109" width="28.28515625" style="4" bestFit="1" customWidth="1"/>
    <col min="15110" max="15110" width="32.5703125" style="4" customWidth="1"/>
    <col min="15111" max="15111" width="28.28515625" style="4" customWidth="1"/>
    <col min="15112" max="15113" width="28.7109375" style="4" customWidth="1"/>
    <col min="15114" max="15114" width="9.140625" style="4"/>
    <col min="15115" max="15115" width="30" style="4" bestFit="1" customWidth="1"/>
    <col min="15116" max="15116" width="24.140625" style="4" bestFit="1" customWidth="1"/>
    <col min="15117" max="15360" width="9.140625" style="4"/>
    <col min="15361" max="15361" width="23.28515625" style="4" customWidth="1"/>
    <col min="15362" max="15362" width="92.42578125" style="4" customWidth="1"/>
    <col min="15363" max="15363" width="30.5703125" style="4" customWidth="1"/>
    <col min="15364" max="15364" width="30.7109375" style="4" customWidth="1"/>
    <col min="15365" max="15365" width="28.28515625" style="4" bestFit="1" customWidth="1"/>
    <col min="15366" max="15366" width="32.5703125" style="4" customWidth="1"/>
    <col min="15367" max="15367" width="28.28515625" style="4" customWidth="1"/>
    <col min="15368" max="15369" width="28.7109375" style="4" customWidth="1"/>
    <col min="15370" max="15370" width="9.140625" style="4"/>
    <col min="15371" max="15371" width="30" style="4" bestFit="1" customWidth="1"/>
    <col min="15372" max="15372" width="24.140625" style="4" bestFit="1" customWidth="1"/>
    <col min="15373" max="15616" width="9.140625" style="4"/>
    <col min="15617" max="15617" width="23.28515625" style="4" customWidth="1"/>
    <col min="15618" max="15618" width="92.42578125" style="4" customWidth="1"/>
    <col min="15619" max="15619" width="30.5703125" style="4" customWidth="1"/>
    <col min="15620" max="15620" width="30.7109375" style="4" customWidth="1"/>
    <col min="15621" max="15621" width="28.28515625" style="4" bestFit="1" customWidth="1"/>
    <col min="15622" max="15622" width="32.5703125" style="4" customWidth="1"/>
    <col min="15623" max="15623" width="28.28515625" style="4" customWidth="1"/>
    <col min="15624" max="15625" width="28.7109375" style="4" customWidth="1"/>
    <col min="15626" max="15626" width="9.140625" style="4"/>
    <col min="15627" max="15627" width="30" style="4" bestFit="1" customWidth="1"/>
    <col min="15628" max="15628" width="24.140625" style="4" bestFit="1" customWidth="1"/>
    <col min="15629" max="15872" width="9.140625" style="4"/>
    <col min="15873" max="15873" width="23.28515625" style="4" customWidth="1"/>
    <col min="15874" max="15874" width="92.42578125" style="4" customWidth="1"/>
    <col min="15875" max="15875" width="30.5703125" style="4" customWidth="1"/>
    <col min="15876" max="15876" width="30.7109375" style="4" customWidth="1"/>
    <col min="15877" max="15877" width="28.28515625" style="4" bestFit="1" customWidth="1"/>
    <col min="15878" max="15878" width="32.5703125" style="4" customWidth="1"/>
    <col min="15879" max="15879" width="28.28515625" style="4" customWidth="1"/>
    <col min="15880" max="15881" width="28.7109375" style="4" customWidth="1"/>
    <col min="15882" max="15882" width="9.140625" style="4"/>
    <col min="15883" max="15883" width="30" style="4" bestFit="1" customWidth="1"/>
    <col min="15884" max="15884" width="24.140625" style="4" bestFit="1" customWidth="1"/>
    <col min="15885" max="16128" width="9.140625" style="4"/>
    <col min="16129" max="16129" width="23.28515625" style="4" customWidth="1"/>
    <col min="16130" max="16130" width="92.42578125" style="4" customWidth="1"/>
    <col min="16131" max="16131" width="30.5703125" style="4" customWidth="1"/>
    <col min="16132" max="16132" width="30.7109375" style="4" customWidth="1"/>
    <col min="16133" max="16133" width="28.28515625" style="4" bestFit="1" customWidth="1"/>
    <col min="16134" max="16134" width="32.5703125" style="4" customWidth="1"/>
    <col min="16135" max="16135" width="28.28515625" style="4" customWidth="1"/>
    <col min="16136" max="16137" width="28.7109375" style="4" customWidth="1"/>
    <col min="16138" max="16138" width="9.140625" style="4"/>
    <col min="16139" max="16139" width="30" style="4" bestFit="1" customWidth="1"/>
    <col min="16140" max="16140" width="24.140625" style="4" bestFit="1" customWidth="1"/>
    <col min="16141" max="16384" width="9.140625" style="4"/>
  </cols>
  <sheetData>
    <row r="1" spans="1:11" ht="122.25" customHeight="1" x14ac:dyDescent="0.35">
      <c r="D1" s="69" t="s">
        <v>0</v>
      </c>
      <c r="E1" s="69"/>
      <c r="F1" s="69"/>
      <c r="G1" s="2"/>
      <c r="H1" s="3"/>
      <c r="I1" s="3"/>
    </row>
    <row r="2" spans="1:11" ht="33" customHeight="1" x14ac:dyDescent="0.35">
      <c r="A2" s="70" t="s">
        <v>1</v>
      </c>
      <c r="B2" s="70"/>
      <c r="C2" s="70"/>
      <c r="D2" s="70"/>
      <c r="E2" s="70"/>
      <c r="F2" s="70"/>
      <c r="H2" s="3"/>
      <c r="I2" s="3"/>
    </row>
    <row r="3" spans="1:11" ht="33" customHeight="1" x14ac:dyDescent="0.35">
      <c r="A3" s="5"/>
      <c r="B3" s="6">
        <v>2600000000</v>
      </c>
      <c r="C3" s="5"/>
      <c r="D3" s="5"/>
      <c r="E3" s="5"/>
      <c r="H3" s="3"/>
      <c r="I3" s="3"/>
    </row>
    <row r="4" spans="1:11" ht="34.5" customHeight="1" x14ac:dyDescent="0.35">
      <c r="B4" s="7" t="s">
        <v>2</v>
      </c>
      <c r="C4" s="8"/>
      <c r="D4" s="9"/>
      <c r="E4" s="8"/>
      <c r="F4" s="10" t="s">
        <v>3</v>
      </c>
      <c r="G4" s="10"/>
      <c r="H4" s="3"/>
      <c r="I4" s="3"/>
    </row>
    <row r="5" spans="1:11" ht="21.75" customHeight="1" x14ac:dyDescent="0.35">
      <c r="A5" s="71" t="s">
        <v>4</v>
      </c>
      <c r="B5" s="71" t="s">
        <v>5</v>
      </c>
      <c r="C5" s="71" t="s">
        <v>6</v>
      </c>
      <c r="D5" s="72" t="s">
        <v>7</v>
      </c>
      <c r="E5" s="71" t="s">
        <v>8</v>
      </c>
      <c r="F5" s="71"/>
      <c r="G5" s="12"/>
      <c r="H5" s="3"/>
      <c r="I5" s="3"/>
    </row>
    <row r="6" spans="1:11" ht="43.5" customHeight="1" x14ac:dyDescent="0.35">
      <c r="A6" s="71"/>
      <c r="B6" s="71"/>
      <c r="C6" s="71"/>
      <c r="D6" s="72"/>
      <c r="E6" s="11" t="s">
        <v>6</v>
      </c>
      <c r="F6" s="11" t="s">
        <v>9</v>
      </c>
      <c r="G6" s="12" t="s">
        <v>10</v>
      </c>
      <c r="H6" s="12" t="s">
        <v>11</v>
      </c>
      <c r="I6" s="3"/>
    </row>
    <row r="7" spans="1:11" s="17" customFormat="1" ht="26.25" x14ac:dyDescent="0.35">
      <c r="A7" s="13">
        <v>10000000</v>
      </c>
      <c r="B7" s="14" t="s">
        <v>12</v>
      </c>
      <c r="C7" s="15">
        <f>C8+C11+C16+C21+C36</f>
        <v>80644938173</v>
      </c>
      <c r="D7" s="16">
        <f>D8+D11+D16+D21+D36</f>
        <v>80576528300</v>
      </c>
      <c r="E7" s="15">
        <f>E8+E11+E16+E21+E36</f>
        <v>68409873</v>
      </c>
      <c r="F7" s="15">
        <f>F8+F11+F16+F21</f>
        <v>0</v>
      </c>
      <c r="G7" s="3"/>
      <c r="H7" s="3"/>
      <c r="I7" s="3"/>
    </row>
    <row r="8" spans="1:11" s="22" customFormat="1" ht="46.5" x14ac:dyDescent="0.35">
      <c r="A8" s="18">
        <v>11000000</v>
      </c>
      <c r="B8" s="19" t="s">
        <v>13</v>
      </c>
      <c r="C8" s="20">
        <f>C9+C10</f>
        <v>55949830500</v>
      </c>
      <c r="D8" s="21">
        <f>D9+D10</f>
        <v>55949830500</v>
      </c>
      <c r="E8" s="20">
        <f>E9+E10</f>
        <v>0</v>
      </c>
      <c r="F8" s="20">
        <f>F9+F10</f>
        <v>0</v>
      </c>
      <c r="G8" s="3">
        <f>D8-'[1]02-11-2024 '!D8</f>
        <v>3938388000</v>
      </c>
      <c r="H8" s="3"/>
      <c r="I8" s="3"/>
    </row>
    <row r="9" spans="1:11" ht="26.25" x14ac:dyDescent="0.35">
      <c r="A9" s="23">
        <v>11010000</v>
      </c>
      <c r="B9" s="24" t="s">
        <v>14</v>
      </c>
      <c r="C9" s="25">
        <f>D9+E9</f>
        <v>38561832100</v>
      </c>
      <c r="D9" s="26">
        <f>32050236000+690000000+1571104600+2200000000+1019503500+1030988000</f>
        <v>38561832100</v>
      </c>
      <c r="E9" s="27"/>
      <c r="F9" s="27"/>
      <c r="G9" s="3">
        <f>D9-'[1]02-11-2024 '!D9</f>
        <v>1030988000</v>
      </c>
      <c r="H9" s="3"/>
      <c r="I9" s="3"/>
      <c r="K9" s="28"/>
    </row>
    <row r="10" spans="1:11" ht="26.25" x14ac:dyDescent="0.35">
      <c r="A10" s="23">
        <v>11020000</v>
      </c>
      <c r="B10" s="24" t="s">
        <v>15</v>
      </c>
      <c r="C10" s="25">
        <f>D10+E10</f>
        <v>17387998400</v>
      </c>
      <c r="D10" s="26">
        <f>7477500000+1000000000+2700000000+1502909400+1500189000+300000000+2907400000</f>
        <v>17387998400</v>
      </c>
      <c r="E10" s="27"/>
      <c r="F10" s="27"/>
      <c r="G10" s="3">
        <f>D10-'[1]02-11-2024 '!D10</f>
        <v>2907400000</v>
      </c>
      <c r="H10" s="3"/>
      <c r="I10" s="3"/>
      <c r="K10" s="28"/>
    </row>
    <row r="11" spans="1:11" s="22" customFormat="1" ht="46.5" x14ac:dyDescent="0.35">
      <c r="A11" s="18">
        <v>13000000</v>
      </c>
      <c r="B11" s="19" t="s">
        <v>16</v>
      </c>
      <c r="C11" s="20">
        <f>C12+C13+C15+C14</f>
        <v>75016000</v>
      </c>
      <c r="D11" s="21">
        <f>D12+D13+D15+D14</f>
        <v>75016000</v>
      </c>
      <c r="E11" s="20">
        <f>E12+E13+E15</f>
        <v>0</v>
      </c>
      <c r="F11" s="20">
        <f>F12+F13+F15</f>
        <v>0</v>
      </c>
      <c r="G11" s="3">
        <f>D11-'[1]02-11-2024 '!D11</f>
        <v>0</v>
      </c>
      <c r="H11" s="3"/>
      <c r="I11" s="3"/>
      <c r="K11" s="28"/>
    </row>
    <row r="12" spans="1:11" ht="26.25" x14ac:dyDescent="0.35">
      <c r="A12" s="23">
        <v>13020000</v>
      </c>
      <c r="B12" s="24" t="s">
        <v>17</v>
      </c>
      <c r="C12" s="25">
        <f>D12+E12</f>
        <v>61326600</v>
      </c>
      <c r="D12" s="26">
        <f>41126600+19100000+1100000</f>
        <v>61326600</v>
      </c>
      <c r="E12" s="29"/>
      <c r="F12" s="29"/>
      <c r="G12" s="3">
        <f>D12-'[1]02-11-2024 '!D12</f>
        <v>0</v>
      </c>
      <c r="H12" s="3"/>
      <c r="I12" s="3"/>
      <c r="K12" s="28"/>
    </row>
    <row r="13" spans="1:11" ht="46.5" x14ac:dyDescent="0.35">
      <c r="A13" s="23">
        <v>13030000</v>
      </c>
      <c r="B13" s="24" t="s">
        <v>18</v>
      </c>
      <c r="C13" s="25">
        <f>D13+E13</f>
        <v>6400000</v>
      </c>
      <c r="D13" s="26">
        <f>4300000+2100000</f>
        <v>6400000</v>
      </c>
      <c r="E13" s="29"/>
      <c r="F13" s="29"/>
      <c r="G13" s="3">
        <f>D13-'[1]02-11-2024 '!D13</f>
        <v>0</v>
      </c>
      <c r="H13" s="3"/>
      <c r="I13" s="3"/>
      <c r="K13" s="28"/>
    </row>
    <row r="14" spans="1:11" ht="34.5" customHeight="1" x14ac:dyDescent="0.35">
      <c r="A14" s="23">
        <v>13040000</v>
      </c>
      <c r="B14" s="24" t="s">
        <v>19</v>
      </c>
      <c r="C14" s="25">
        <f>D14+E14</f>
        <v>6340000</v>
      </c>
      <c r="D14" s="26">
        <f>2340000+4000000</f>
        <v>6340000</v>
      </c>
      <c r="E14" s="29"/>
      <c r="F14" s="29"/>
      <c r="G14" s="3">
        <f>D14-'[1]02-11-2024 '!D14</f>
        <v>0</v>
      </c>
      <c r="H14" s="3"/>
      <c r="I14" s="3"/>
      <c r="K14" s="28"/>
    </row>
    <row r="15" spans="1:11" ht="26.25" x14ac:dyDescent="0.35">
      <c r="A15" s="23">
        <v>13070000</v>
      </c>
      <c r="B15" s="24" t="s">
        <v>20</v>
      </c>
      <c r="C15" s="25">
        <f>D15+E15</f>
        <v>949400</v>
      </c>
      <c r="D15" s="26">
        <v>949400</v>
      </c>
      <c r="E15" s="29"/>
      <c r="F15" s="29"/>
      <c r="G15" s="3">
        <f>D15-'[1]02-11-2024 '!D15</f>
        <v>0</v>
      </c>
      <c r="H15" s="3"/>
      <c r="I15" s="3"/>
      <c r="K15" s="28"/>
    </row>
    <row r="16" spans="1:11" s="22" customFormat="1" ht="26.25" x14ac:dyDescent="0.35">
      <c r="A16" s="18">
        <v>14000000</v>
      </c>
      <c r="B16" s="19" t="s">
        <v>21</v>
      </c>
      <c r="C16" s="20">
        <f>D16</f>
        <v>3440001000</v>
      </c>
      <c r="D16" s="21">
        <f>D20+D18+D17+D19</f>
        <v>3440001000</v>
      </c>
      <c r="E16" s="20">
        <f>E20</f>
        <v>0</v>
      </c>
      <c r="F16" s="20">
        <f>F20</f>
        <v>0</v>
      </c>
      <c r="G16" s="3">
        <f>D16-'[1]02-11-2024 '!D16</f>
        <v>0</v>
      </c>
      <c r="H16" s="3"/>
      <c r="I16" s="3"/>
      <c r="K16" s="28"/>
    </row>
    <row r="17" spans="1:11" s="22" customFormat="1" ht="46.5" x14ac:dyDescent="0.35">
      <c r="A17" s="23">
        <v>14021900</v>
      </c>
      <c r="B17" s="24" t="s">
        <v>22</v>
      </c>
      <c r="C17" s="25">
        <f>D17</f>
        <v>139300000</v>
      </c>
      <c r="D17" s="30">
        <f>110000000+29300000</f>
        <v>139300000</v>
      </c>
      <c r="E17" s="20"/>
      <c r="F17" s="20"/>
      <c r="G17" s="3">
        <f>D17-'[1]02-11-2024 '!D17</f>
        <v>0</v>
      </c>
      <c r="H17" s="3"/>
      <c r="I17" s="3"/>
      <c r="K17" s="28"/>
    </row>
    <row r="18" spans="1:11" s="22" customFormat="1" ht="46.5" x14ac:dyDescent="0.35">
      <c r="A18" s="23">
        <v>14031900</v>
      </c>
      <c r="B18" s="24" t="s">
        <v>23</v>
      </c>
      <c r="C18" s="25">
        <f>D18</f>
        <v>730414400</v>
      </c>
      <c r="D18" s="30">
        <f>480000000+131614400+118800000</f>
        <v>730414400</v>
      </c>
      <c r="E18" s="20"/>
      <c r="F18" s="20"/>
      <c r="G18" s="3">
        <f>D18-'[1]02-11-2024 '!D18</f>
        <v>0</v>
      </c>
      <c r="H18" s="3"/>
      <c r="I18" s="3"/>
      <c r="K18" s="28"/>
    </row>
    <row r="19" spans="1:11" s="22" customFormat="1" ht="150" customHeight="1" x14ac:dyDescent="0.35">
      <c r="A19" s="23">
        <v>14040100</v>
      </c>
      <c r="B19" s="24" t="s">
        <v>24</v>
      </c>
      <c r="C19" s="25">
        <f>D19</f>
        <v>1241605700</v>
      </c>
      <c r="D19" s="30">
        <f>1099600000+82205700+59800000</f>
        <v>1241605700</v>
      </c>
      <c r="E19" s="20"/>
      <c r="F19" s="20"/>
      <c r="G19" s="3">
        <f>D19-'[1]02-11-2024 '!D19</f>
        <v>0</v>
      </c>
      <c r="H19" s="3"/>
      <c r="I19" s="3"/>
      <c r="K19" s="28"/>
    </row>
    <row r="20" spans="1:11" ht="96" customHeight="1" x14ac:dyDescent="0.35">
      <c r="A20" s="23">
        <v>14040200</v>
      </c>
      <c r="B20" s="24" t="s">
        <v>25</v>
      </c>
      <c r="C20" s="25">
        <f>D20+E20</f>
        <v>1328680900</v>
      </c>
      <c r="D20" s="26">
        <f>1100000000+128680900+100000000</f>
        <v>1328680900</v>
      </c>
      <c r="E20" s="29"/>
      <c r="F20" s="29"/>
      <c r="G20" s="3">
        <f>D20-'[1]02-11-2024 '!D20</f>
        <v>0</v>
      </c>
      <c r="H20" s="3"/>
      <c r="I20" s="3"/>
      <c r="K20" s="28"/>
    </row>
    <row r="21" spans="1:11" s="22" customFormat="1" ht="26.25" x14ac:dyDescent="0.35">
      <c r="A21" s="18">
        <v>18000000</v>
      </c>
      <c r="B21" s="19" t="s">
        <v>26</v>
      </c>
      <c r="C21" s="20">
        <f t="shared" ref="C21:C32" si="0">D21</f>
        <v>21111680800</v>
      </c>
      <c r="D21" s="21">
        <f>D22+D33+D34+D35</f>
        <v>21111680800</v>
      </c>
      <c r="E21" s="20">
        <f>E22+E27+E28+E29+E30+E31+E32+E33+E34+E35</f>
        <v>0</v>
      </c>
      <c r="F21" s="20">
        <f>F22+F27+F28+F29+F30+F31+F32+F33+F34+F35</f>
        <v>0</v>
      </c>
      <c r="G21" s="3">
        <f>D21-'[1]02-11-2024 '!D21</f>
        <v>2229300000</v>
      </c>
      <c r="H21" s="3"/>
      <c r="I21" s="3"/>
      <c r="K21" s="28"/>
    </row>
    <row r="22" spans="1:11" ht="26.25" x14ac:dyDescent="0.35">
      <c r="A22" s="23">
        <v>18010000</v>
      </c>
      <c r="B22" s="24" t="s">
        <v>27</v>
      </c>
      <c r="C22" s="25">
        <f t="shared" si="0"/>
        <v>6854300000</v>
      </c>
      <c r="D22" s="30">
        <f>D23+D24+D25+D26+D27+D28+D29+D30+D31+D32</f>
        <v>6854300000</v>
      </c>
      <c r="E22" s="25">
        <f>E27+E28+E29+E30+E31+E32</f>
        <v>0</v>
      </c>
      <c r="F22" s="25">
        <f>F27+F28+F29+F30+F31+F32</f>
        <v>0</v>
      </c>
      <c r="G22" s="3">
        <f>D22-'[1]02-11-2024 '!D22</f>
        <v>311400000</v>
      </c>
      <c r="H22" s="3"/>
      <c r="I22" s="3"/>
      <c r="K22" s="28"/>
    </row>
    <row r="23" spans="1:11" ht="69.75" x14ac:dyDescent="0.35">
      <c r="A23" s="23">
        <v>18010100</v>
      </c>
      <c r="B23" s="24" t="s">
        <v>28</v>
      </c>
      <c r="C23" s="25">
        <f t="shared" si="0"/>
        <v>85810700</v>
      </c>
      <c r="D23" s="30">
        <v>85810700</v>
      </c>
      <c r="E23" s="25"/>
      <c r="F23" s="25"/>
      <c r="G23" s="3">
        <f>D23-'[1]02-11-2024 '!D23</f>
        <v>0</v>
      </c>
      <c r="H23" s="3"/>
      <c r="I23" s="3"/>
      <c r="K23" s="28"/>
    </row>
    <row r="24" spans="1:11" ht="69.75" x14ac:dyDescent="0.35">
      <c r="A24" s="23">
        <v>18010200</v>
      </c>
      <c r="B24" s="24" t="s">
        <v>29</v>
      </c>
      <c r="C24" s="25">
        <f t="shared" si="0"/>
        <v>121508700</v>
      </c>
      <c r="D24" s="30">
        <v>121508700</v>
      </c>
      <c r="E24" s="25"/>
      <c r="F24" s="25"/>
      <c r="G24" s="3">
        <f>D24-'[1]02-11-2024 '!D24</f>
        <v>0</v>
      </c>
      <c r="H24" s="3"/>
      <c r="I24" s="3"/>
      <c r="K24" s="28"/>
    </row>
    <row r="25" spans="1:11" ht="69.75" x14ac:dyDescent="0.35">
      <c r="A25" s="23">
        <v>18010300</v>
      </c>
      <c r="B25" s="24" t="s">
        <v>30</v>
      </c>
      <c r="C25" s="25">
        <f t="shared" si="0"/>
        <v>109989500</v>
      </c>
      <c r="D25" s="30">
        <v>109989500</v>
      </c>
      <c r="E25" s="25"/>
      <c r="F25" s="25"/>
      <c r="G25" s="3">
        <f>D25-'[1]02-11-2024 '!D25</f>
        <v>0</v>
      </c>
      <c r="H25" s="3"/>
      <c r="I25" s="3"/>
      <c r="K25" s="28"/>
    </row>
    <row r="26" spans="1:11" ht="69.75" x14ac:dyDescent="0.35">
      <c r="A26" s="23">
        <v>18010400</v>
      </c>
      <c r="B26" s="24" t="s">
        <v>31</v>
      </c>
      <c r="C26" s="25">
        <f t="shared" si="0"/>
        <v>1386691100</v>
      </c>
      <c r="D26" s="30">
        <v>1386691100</v>
      </c>
      <c r="E26" s="25"/>
      <c r="F26" s="25"/>
      <c r="G26" s="3">
        <f>D26-'[1]02-11-2024 '!D26</f>
        <v>0</v>
      </c>
      <c r="H26" s="3"/>
      <c r="I26" s="3"/>
      <c r="K26" s="28"/>
    </row>
    <row r="27" spans="1:11" ht="30" customHeight="1" x14ac:dyDescent="0.35">
      <c r="A27" s="23">
        <v>18010500</v>
      </c>
      <c r="B27" s="24" t="s">
        <v>32</v>
      </c>
      <c r="C27" s="25">
        <f t="shared" si="0"/>
        <v>1528040000</v>
      </c>
      <c r="D27" s="30">
        <f>1399440000+128600000</f>
        <v>1528040000</v>
      </c>
      <c r="E27" s="29"/>
      <c r="F27" s="29"/>
      <c r="G27" s="3">
        <f>D27-'[1]02-11-2024 '!D27</f>
        <v>128600000</v>
      </c>
      <c r="H27" s="3"/>
      <c r="I27" s="3"/>
      <c r="K27" s="28"/>
    </row>
    <row r="28" spans="1:11" ht="30" customHeight="1" x14ac:dyDescent="0.35">
      <c r="A28" s="23">
        <v>18010600</v>
      </c>
      <c r="B28" s="24" t="s">
        <v>33</v>
      </c>
      <c r="C28" s="25">
        <f t="shared" si="0"/>
        <v>3528380000</v>
      </c>
      <c r="D28" s="30">
        <f>2625480000+720100000+182800000</f>
        <v>3528380000</v>
      </c>
      <c r="E28" s="29"/>
      <c r="F28" s="29"/>
      <c r="G28" s="3">
        <f>D28-'[1]02-11-2024 '!D28</f>
        <v>182800000</v>
      </c>
      <c r="H28" s="3"/>
      <c r="I28" s="3"/>
      <c r="K28" s="28"/>
    </row>
    <row r="29" spans="1:11" ht="30" customHeight="1" x14ac:dyDescent="0.35">
      <c r="A29" s="23">
        <v>18010700</v>
      </c>
      <c r="B29" s="24" t="s">
        <v>34</v>
      </c>
      <c r="C29" s="25">
        <f t="shared" si="0"/>
        <v>28560000</v>
      </c>
      <c r="D29" s="30">
        <v>28560000</v>
      </c>
      <c r="E29" s="29"/>
      <c r="F29" s="29"/>
      <c r="G29" s="3">
        <f>D29-'[1]02-11-2024 '!D29</f>
        <v>0</v>
      </c>
      <c r="H29" s="3"/>
      <c r="I29" s="3"/>
      <c r="K29" s="28"/>
    </row>
    <row r="30" spans="1:11" ht="30" customHeight="1" x14ac:dyDescent="0.35">
      <c r="A30" s="23">
        <v>18010900</v>
      </c>
      <c r="B30" s="24" t="s">
        <v>35</v>
      </c>
      <c r="C30" s="25">
        <f t="shared" si="0"/>
        <v>26520000</v>
      </c>
      <c r="D30" s="30">
        <v>26520000</v>
      </c>
      <c r="E30" s="29"/>
      <c r="F30" s="29"/>
      <c r="G30" s="3">
        <f>D30-'[1]02-11-2024 '!D30</f>
        <v>0</v>
      </c>
      <c r="H30" s="3"/>
      <c r="I30" s="3"/>
      <c r="K30" s="28"/>
    </row>
    <row r="31" spans="1:11" ht="30" customHeight="1" x14ac:dyDescent="0.35">
      <c r="A31" s="23">
        <v>18011000</v>
      </c>
      <c r="B31" s="24" t="s">
        <v>36</v>
      </c>
      <c r="C31" s="25">
        <f t="shared" si="0"/>
        <v>19741900</v>
      </c>
      <c r="D31" s="30">
        <v>19741900</v>
      </c>
      <c r="E31" s="29"/>
      <c r="F31" s="29"/>
      <c r="G31" s="3">
        <f>D31-'[1]02-11-2024 '!D31</f>
        <v>0</v>
      </c>
      <c r="H31" s="3"/>
      <c r="I31" s="3"/>
      <c r="K31" s="28"/>
    </row>
    <row r="32" spans="1:11" ht="30" customHeight="1" x14ac:dyDescent="0.35">
      <c r="A32" s="23">
        <v>18011100</v>
      </c>
      <c r="B32" s="24" t="s">
        <v>37</v>
      </c>
      <c r="C32" s="25">
        <f t="shared" si="0"/>
        <v>19058100</v>
      </c>
      <c r="D32" s="30">
        <v>19058100</v>
      </c>
      <c r="E32" s="29"/>
      <c r="F32" s="29"/>
      <c r="G32" s="3">
        <f>D32-'[1]02-11-2024 '!D32</f>
        <v>0</v>
      </c>
      <c r="H32" s="3"/>
      <c r="I32" s="3"/>
      <c r="K32" s="28"/>
    </row>
    <row r="33" spans="1:11" ht="30" customHeight="1" x14ac:dyDescent="0.35">
      <c r="A33" s="23">
        <v>18020000</v>
      </c>
      <c r="B33" s="24" t="s">
        <v>38</v>
      </c>
      <c r="C33" s="25">
        <f>D33+E33</f>
        <v>0</v>
      </c>
      <c r="D33" s="26"/>
      <c r="E33" s="29"/>
      <c r="F33" s="29"/>
      <c r="G33" s="3">
        <f>D33-'[1]02-11-2024 '!D33</f>
        <v>0</v>
      </c>
      <c r="H33" s="3"/>
      <c r="I33" s="3"/>
      <c r="K33" s="28"/>
    </row>
    <row r="34" spans="1:11" ht="30" customHeight="1" x14ac:dyDescent="0.35">
      <c r="A34" s="23">
        <v>18030000</v>
      </c>
      <c r="B34" s="24" t="s">
        <v>39</v>
      </c>
      <c r="C34" s="25">
        <f>D34+E34</f>
        <v>39000000</v>
      </c>
      <c r="D34" s="26">
        <v>39000000</v>
      </c>
      <c r="E34" s="29"/>
      <c r="F34" s="29"/>
      <c r="G34" s="3">
        <f>D34-'[1]02-11-2024 '!D34</f>
        <v>0</v>
      </c>
      <c r="H34" s="3"/>
      <c r="I34" s="3"/>
      <c r="K34" s="28"/>
    </row>
    <row r="35" spans="1:11" ht="30" customHeight="1" x14ac:dyDescent="0.35">
      <c r="A35" s="23">
        <v>18050000</v>
      </c>
      <c r="B35" s="24" t="s">
        <v>40</v>
      </c>
      <c r="C35" s="25">
        <f>D35+E35</f>
        <v>14218380800</v>
      </c>
      <c r="D35" s="26">
        <f>10950000000+620480800+730000000+1917900000</f>
        <v>14218380800</v>
      </c>
      <c r="E35" s="29"/>
      <c r="F35" s="29"/>
      <c r="G35" s="3">
        <f>D35-'[1]02-11-2024 '!D35</f>
        <v>1917900000</v>
      </c>
      <c r="H35" s="3"/>
      <c r="I35" s="3"/>
      <c r="K35" s="28"/>
    </row>
    <row r="36" spans="1:11" s="22" customFormat="1" ht="26.25" x14ac:dyDescent="0.35">
      <c r="A36" s="18">
        <v>19000000</v>
      </c>
      <c r="B36" s="19" t="s">
        <v>41</v>
      </c>
      <c r="C36" s="20">
        <f>C37</f>
        <v>68409873</v>
      </c>
      <c r="D36" s="21">
        <f>D37</f>
        <v>0</v>
      </c>
      <c r="E36" s="20">
        <f>E37</f>
        <v>68409873</v>
      </c>
      <c r="F36" s="20">
        <f>F37</f>
        <v>0</v>
      </c>
      <c r="G36" s="3">
        <f>D36-'[1]02-11-2024 '!D36</f>
        <v>0</v>
      </c>
      <c r="H36" s="3"/>
      <c r="I36" s="3"/>
      <c r="K36" s="28"/>
    </row>
    <row r="37" spans="1:11" ht="26.25" x14ac:dyDescent="0.35">
      <c r="A37" s="23">
        <v>19010000</v>
      </c>
      <c r="B37" s="24" t="s">
        <v>42</v>
      </c>
      <c r="C37" s="25">
        <f>D37+E37</f>
        <v>68409873</v>
      </c>
      <c r="D37" s="26"/>
      <c r="E37" s="29">
        <f>43000000-25500000+50909873</f>
        <v>68409873</v>
      </c>
      <c r="F37" s="29"/>
      <c r="G37" s="3">
        <f>D37-'[1]02-11-2024 '!D37</f>
        <v>0</v>
      </c>
      <c r="H37" s="3"/>
      <c r="I37" s="3"/>
      <c r="K37" s="28"/>
    </row>
    <row r="38" spans="1:11" s="17" customFormat="1" ht="26.25" x14ac:dyDescent="0.35">
      <c r="A38" s="13">
        <v>20000000</v>
      </c>
      <c r="B38" s="14" t="s">
        <v>43</v>
      </c>
      <c r="C38" s="15">
        <f>C39+C49+C56+C61+C47</f>
        <v>4083618382</v>
      </c>
      <c r="D38" s="16">
        <f>D39+D49+D56</f>
        <v>1747590380</v>
      </c>
      <c r="E38" s="15">
        <f>E39+E49+E56+E61+E47</f>
        <v>2336028002</v>
      </c>
      <c r="F38" s="15">
        <f>F39+F49+F56+F61</f>
        <v>170000</v>
      </c>
      <c r="G38" s="3">
        <f>D38-'[1]02-11-2024 '!D38</f>
        <v>153400000</v>
      </c>
      <c r="H38" s="3"/>
      <c r="I38" s="3"/>
      <c r="K38" s="28"/>
    </row>
    <row r="39" spans="1:11" s="22" customFormat="1" ht="40.5" customHeight="1" x14ac:dyDescent="0.35">
      <c r="A39" s="18">
        <v>21000000</v>
      </c>
      <c r="B39" s="19" t="s">
        <v>44</v>
      </c>
      <c r="C39" s="20">
        <f>+C40+C41+C42</f>
        <v>119027200</v>
      </c>
      <c r="D39" s="21">
        <f>+D42+D40</f>
        <v>119027200</v>
      </c>
      <c r="E39" s="20">
        <f>+E41+E42+E44+E45</f>
        <v>0</v>
      </c>
      <c r="F39" s="20">
        <f>+F41+F42+F44+F45</f>
        <v>0</v>
      </c>
      <c r="G39" s="3">
        <f>D39-'[1]02-11-2024 '!D39</f>
        <v>45000000</v>
      </c>
      <c r="H39" s="3"/>
      <c r="I39" s="3"/>
      <c r="K39" s="28"/>
    </row>
    <row r="40" spans="1:11" s="22" customFormat="1" ht="70.5" hidden="1" customHeight="1" x14ac:dyDescent="0.35">
      <c r="A40" s="23">
        <v>21010300</v>
      </c>
      <c r="B40" s="24" t="s">
        <v>45</v>
      </c>
      <c r="C40" s="29">
        <f>D40</f>
        <v>0</v>
      </c>
      <c r="D40" s="27"/>
      <c r="E40" s="20"/>
      <c r="F40" s="20"/>
      <c r="G40" s="3">
        <f>D40-'[1]02-11-2024 '!D40</f>
        <v>0</v>
      </c>
      <c r="H40" s="3"/>
      <c r="I40" s="3"/>
      <c r="K40" s="28"/>
    </row>
    <row r="41" spans="1:11" ht="82.5" hidden="1" customHeight="1" x14ac:dyDescent="0.35">
      <c r="A41" s="23">
        <v>21010800</v>
      </c>
      <c r="B41" s="24" t="s">
        <v>46</v>
      </c>
      <c r="C41" s="25">
        <f t="shared" ref="C41:C48" si="1">D41+E41</f>
        <v>0</v>
      </c>
      <c r="D41" s="26"/>
      <c r="E41" s="29"/>
      <c r="F41" s="29"/>
      <c r="G41" s="3">
        <f>D41-'[1]02-11-2024 '!D41</f>
        <v>0</v>
      </c>
      <c r="H41" s="3"/>
      <c r="I41" s="3"/>
      <c r="K41" s="28"/>
    </row>
    <row r="42" spans="1:11" ht="26.25" x14ac:dyDescent="0.35">
      <c r="A42" s="11">
        <v>21080000</v>
      </c>
      <c r="B42" s="31" t="s">
        <v>47</v>
      </c>
      <c r="C42" s="15">
        <f t="shared" si="1"/>
        <v>119027200</v>
      </c>
      <c r="D42" s="32">
        <f>D44+D45+D46+D43+D48</f>
        <v>119027200</v>
      </c>
      <c r="E42" s="33"/>
      <c r="F42" s="33"/>
      <c r="G42" s="3">
        <f>D42-'[1]02-11-2024 '!D42</f>
        <v>45000000</v>
      </c>
      <c r="H42" s="3"/>
      <c r="I42" s="3"/>
      <c r="K42" s="28"/>
    </row>
    <row r="43" spans="1:11" ht="26.25" x14ac:dyDescent="0.35">
      <c r="A43" s="23">
        <v>21080500</v>
      </c>
      <c r="B43" s="24" t="s">
        <v>47</v>
      </c>
      <c r="C43" s="25">
        <f t="shared" si="1"/>
        <v>5580900</v>
      </c>
      <c r="D43" s="26">
        <v>5580900</v>
      </c>
      <c r="E43" s="29"/>
      <c r="F43" s="29"/>
      <c r="G43" s="3">
        <f>D43-'[1]02-11-2024 '!D43</f>
        <v>0</v>
      </c>
      <c r="H43" s="3"/>
      <c r="I43" s="3"/>
      <c r="K43" s="28"/>
    </row>
    <row r="44" spans="1:11" ht="100.5" hidden="1" customHeight="1" x14ac:dyDescent="0.35">
      <c r="A44" s="23">
        <v>21080900</v>
      </c>
      <c r="B44" s="24" t="s">
        <v>48</v>
      </c>
      <c r="C44" s="25">
        <f t="shared" si="1"/>
        <v>0</v>
      </c>
      <c r="D44" s="26"/>
      <c r="E44" s="29"/>
      <c r="F44" s="29"/>
      <c r="G44" s="3">
        <f>D44-'[1]02-11-2024 '!D44</f>
        <v>0</v>
      </c>
      <c r="H44" s="3"/>
      <c r="I44" s="3"/>
      <c r="K44" s="28"/>
    </row>
    <row r="45" spans="1:11" ht="26.25" x14ac:dyDescent="0.35">
      <c r="A45" s="23">
        <v>21081100</v>
      </c>
      <c r="B45" s="24" t="s">
        <v>49</v>
      </c>
      <c r="C45" s="25">
        <f t="shared" si="1"/>
        <v>91557100</v>
      </c>
      <c r="D45" s="26">
        <f>1000000+20057100+25500000+45000000</f>
        <v>91557100</v>
      </c>
      <c r="E45" s="29"/>
      <c r="F45" s="29"/>
      <c r="G45" s="3">
        <f>D45-'[1]02-11-2024 '!D45</f>
        <v>45000000</v>
      </c>
      <c r="H45" s="3"/>
      <c r="I45" s="3"/>
      <c r="K45" s="28"/>
    </row>
    <row r="46" spans="1:11" ht="114" customHeight="1" x14ac:dyDescent="0.35">
      <c r="A46" s="23">
        <v>21081500</v>
      </c>
      <c r="B46" s="34" t="s">
        <v>50</v>
      </c>
      <c r="C46" s="25">
        <f t="shared" si="1"/>
        <v>11496700</v>
      </c>
      <c r="D46" s="26">
        <f>1000000+4296700+6200000</f>
        <v>11496700</v>
      </c>
      <c r="E46" s="29"/>
      <c r="F46" s="29"/>
      <c r="G46" s="3">
        <f>D46-'[1]02-11-2024 '!D46</f>
        <v>0</v>
      </c>
      <c r="H46" s="3"/>
      <c r="I46" s="3"/>
      <c r="K46" s="28"/>
    </row>
    <row r="47" spans="1:11" ht="46.5" hidden="1" x14ac:dyDescent="0.35">
      <c r="A47" s="23">
        <v>21110000</v>
      </c>
      <c r="B47" s="24" t="s">
        <v>51</v>
      </c>
      <c r="C47" s="25">
        <f t="shared" si="1"/>
        <v>0</v>
      </c>
      <c r="D47" s="26"/>
      <c r="E47" s="29"/>
      <c r="F47" s="29"/>
      <c r="G47" s="3">
        <f>D47-'[1]02-11-2024 '!D47</f>
        <v>0</v>
      </c>
      <c r="H47" s="3"/>
      <c r="I47" s="3"/>
      <c r="K47" s="28"/>
    </row>
    <row r="48" spans="1:11" ht="69.75" x14ac:dyDescent="0.35">
      <c r="A48" s="23">
        <v>21081800</v>
      </c>
      <c r="B48" s="24" t="s">
        <v>52</v>
      </c>
      <c r="C48" s="25">
        <f t="shared" si="1"/>
        <v>10392500</v>
      </c>
      <c r="D48" s="26">
        <f>1000000+6192500+3200000</f>
        <v>10392500</v>
      </c>
      <c r="E48" s="29"/>
      <c r="F48" s="29"/>
      <c r="G48" s="3">
        <f>D48-'[1]02-11-2024 '!D48</f>
        <v>0</v>
      </c>
      <c r="H48" s="3"/>
      <c r="I48" s="3"/>
      <c r="K48" s="28"/>
    </row>
    <row r="49" spans="1:11" s="22" customFormat="1" ht="46.5" x14ac:dyDescent="0.35">
      <c r="A49" s="18">
        <v>22000000</v>
      </c>
      <c r="B49" s="19" t="s">
        <v>53</v>
      </c>
      <c r="C49" s="20">
        <f>C50+C53+C55+C51+C52</f>
        <v>642866000</v>
      </c>
      <c r="D49" s="21">
        <f>D50+D53+D55+D51+D52</f>
        <v>642866000</v>
      </c>
      <c r="E49" s="20">
        <f>E50+E53+E55</f>
        <v>0</v>
      </c>
      <c r="F49" s="20">
        <f>F50+F53+F55</f>
        <v>0</v>
      </c>
      <c r="G49" s="3">
        <f>D49-'[1]02-11-2024 '!D49</f>
        <v>0</v>
      </c>
      <c r="H49" s="3"/>
      <c r="I49" s="3"/>
      <c r="K49" s="28"/>
    </row>
    <row r="50" spans="1:11" ht="26.25" x14ac:dyDescent="0.35">
      <c r="A50" s="23">
        <v>22010000</v>
      </c>
      <c r="B50" s="24" t="s">
        <v>54</v>
      </c>
      <c r="C50" s="25">
        <f>D50+E50</f>
        <v>554466000</v>
      </c>
      <c r="D50" s="26">
        <v>554466000</v>
      </c>
      <c r="E50" s="29"/>
      <c r="F50" s="29"/>
      <c r="G50" s="3">
        <f>D50-'[1]02-11-2024 '!D50</f>
        <v>0</v>
      </c>
      <c r="H50" s="3"/>
      <c r="I50" s="3"/>
      <c r="K50" s="28"/>
    </row>
    <row r="51" spans="1:11" ht="46.5" x14ac:dyDescent="0.35">
      <c r="A51" s="23">
        <v>22020100</v>
      </c>
      <c r="B51" s="24" t="s">
        <v>55</v>
      </c>
      <c r="C51" s="25">
        <f>D51+E51</f>
        <v>0</v>
      </c>
      <c r="D51" s="26"/>
      <c r="E51" s="29"/>
      <c r="F51" s="29"/>
      <c r="G51" s="3">
        <f>D51-'[1]02-11-2024 '!D51</f>
        <v>0</v>
      </c>
      <c r="H51" s="3"/>
      <c r="I51" s="3"/>
      <c r="K51" s="28"/>
    </row>
    <row r="52" spans="1:11" ht="46.5" x14ac:dyDescent="0.35">
      <c r="A52" s="23">
        <v>22020400</v>
      </c>
      <c r="B52" s="24" t="s">
        <v>56</v>
      </c>
      <c r="C52" s="25">
        <f>D52+E52</f>
        <v>0</v>
      </c>
      <c r="D52" s="26"/>
      <c r="E52" s="29"/>
      <c r="F52" s="29"/>
      <c r="G52" s="3">
        <f>D52-'[1]02-11-2024 '!D52</f>
        <v>0</v>
      </c>
      <c r="H52" s="3"/>
      <c r="I52" s="3"/>
      <c r="K52" s="28"/>
    </row>
    <row r="53" spans="1:11" ht="46.5" customHeight="1" x14ac:dyDescent="0.35">
      <c r="A53" s="23">
        <v>22080000</v>
      </c>
      <c r="B53" s="35" t="s">
        <v>57</v>
      </c>
      <c r="C53" s="25">
        <f>C54</f>
        <v>42400000</v>
      </c>
      <c r="D53" s="30">
        <f>D54</f>
        <v>42400000</v>
      </c>
      <c r="E53" s="25">
        <f>E54</f>
        <v>0</v>
      </c>
      <c r="F53" s="25">
        <f>F54</f>
        <v>0</v>
      </c>
      <c r="G53" s="3">
        <f>D53-'[1]02-11-2024 '!D53</f>
        <v>0</v>
      </c>
      <c r="H53" s="3"/>
      <c r="I53" s="3"/>
      <c r="K53" s="28"/>
    </row>
    <row r="54" spans="1:11" ht="69.75" x14ac:dyDescent="0.35">
      <c r="A54" s="23">
        <v>22080400</v>
      </c>
      <c r="B54" s="24" t="s">
        <v>58</v>
      </c>
      <c r="C54" s="25">
        <f>D54+E54</f>
        <v>42400000</v>
      </c>
      <c r="D54" s="26">
        <v>42400000</v>
      </c>
      <c r="E54" s="29"/>
      <c r="F54" s="29"/>
      <c r="G54" s="3">
        <f>D54-'[1]02-11-2024 '!D54</f>
        <v>0</v>
      </c>
      <c r="H54" s="3"/>
      <c r="I54" s="3"/>
      <c r="K54" s="28"/>
    </row>
    <row r="55" spans="1:11" ht="26.25" x14ac:dyDescent="0.35">
      <c r="A55" s="23">
        <v>22090000</v>
      </c>
      <c r="B55" s="24" t="s">
        <v>59</v>
      </c>
      <c r="C55" s="25">
        <f>D55+E55</f>
        <v>46000000</v>
      </c>
      <c r="D55" s="26">
        <f>35000000+11000000</f>
        <v>46000000</v>
      </c>
      <c r="E55" s="29"/>
      <c r="F55" s="29"/>
      <c r="G55" s="3">
        <f>D55-'[1]02-11-2024 '!D55</f>
        <v>0</v>
      </c>
      <c r="H55" s="3"/>
      <c r="I55" s="3"/>
      <c r="K55" s="28"/>
    </row>
    <row r="56" spans="1:11" s="22" customFormat="1" ht="26.25" x14ac:dyDescent="0.35">
      <c r="A56" s="18">
        <v>24000000</v>
      </c>
      <c r="B56" s="19" t="s">
        <v>60</v>
      </c>
      <c r="C56" s="20">
        <f>+C57+C58+C59+C60</f>
        <v>985867180</v>
      </c>
      <c r="D56" s="21">
        <f>+D57+D59+D60</f>
        <v>985697180</v>
      </c>
      <c r="E56" s="20">
        <f>+E57+E58+E59+E60</f>
        <v>170000</v>
      </c>
      <c r="F56" s="20">
        <f>+F57+F59+F60</f>
        <v>170000</v>
      </c>
      <c r="G56" s="3">
        <f>D56-'[1]02-11-2024 '!D56</f>
        <v>108400000</v>
      </c>
      <c r="H56" s="3"/>
      <c r="I56" s="3"/>
      <c r="K56" s="28"/>
    </row>
    <row r="57" spans="1:11" ht="26.25" x14ac:dyDescent="0.35">
      <c r="A57" s="23">
        <v>24060300</v>
      </c>
      <c r="B57" s="24" t="s">
        <v>47</v>
      </c>
      <c r="C57" s="25">
        <f>D57+E57</f>
        <v>985697180</v>
      </c>
      <c r="D57" s="30">
        <f>1000000+69190900+771306280+35800000+108400000</f>
        <v>985697180</v>
      </c>
      <c r="E57" s="25"/>
      <c r="F57" s="25"/>
      <c r="G57" s="3">
        <f>D57-'[1]02-11-2024 '!D57</f>
        <v>108400000</v>
      </c>
      <c r="H57" s="3"/>
      <c r="I57" s="3"/>
      <c r="K57" s="28"/>
    </row>
    <row r="58" spans="1:11" ht="46.5" hidden="1" x14ac:dyDescent="0.35">
      <c r="A58" s="23">
        <v>24061600</v>
      </c>
      <c r="B58" s="24" t="s">
        <v>61</v>
      </c>
      <c r="C58" s="25">
        <f>E58</f>
        <v>0</v>
      </c>
      <c r="D58" s="30"/>
      <c r="E58" s="25"/>
      <c r="F58" s="25"/>
      <c r="G58" s="3">
        <f>D58-'[1]02-11-2024 '!D58</f>
        <v>0</v>
      </c>
      <c r="H58" s="3"/>
      <c r="I58" s="3"/>
      <c r="K58" s="28"/>
    </row>
    <row r="59" spans="1:11" ht="74.25" hidden="1" customHeight="1" x14ac:dyDescent="0.35">
      <c r="A59" s="23">
        <v>24062100</v>
      </c>
      <c r="B59" s="24" t="s">
        <v>62</v>
      </c>
      <c r="C59" s="25">
        <f>D59+E59</f>
        <v>0</v>
      </c>
      <c r="D59" s="30"/>
      <c r="E59" s="25"/>
      <c r="F59" s="25"/>
      <c r="G59" s="3">
        <f>D59-'[1]02-11-2024 '!D59</f>
        <v>0</v>
      </c>
      <c r="H59" s="3"/>
      <c r="I59" s="3"/>
      <c r="K59" s="28"/>
    </row>
    <row r="60" spans="1:11" ht="49.5" customHeight="1" x14ac:dyDescent="0.35">
      <c r="A60" s="23">
        <v>24110700</v>
      </c>
      <c r="B60" s="24" t="s">
        <v>63</v>
      </c>
      <c r="C60" s="25">
        <f>D60+E60</f>
        <v>170000</v>
      </c>
      <c r="D60" s="30"/>
      <c r="E60" s="25">
        <v>170000</v>
      </c>
      <c r="F60" s="25">
        <v>170000</v>
      </c>
      <c r="G60" s="3">
        <f>D60-'[1]02-11-2024 '!D60</f>
        <v>0</v>
      </c>
      <c r="H60" s="3"/>
      <c r="I60" s="3"/>
      <c r="K60" s="28"/>
    </row>
    <row r="61" spans="1:11" s="22" customFormat="1" ht="26.25" x14ac:dyDescent="0.35">
      <c r="A61" s="18">
        <v>25000000</v>
      </c>
      <c r="B61" s="19" t="s">
        <v>64</v>
      </c>
      <c r="C61" s="20">
        <f>C62+C63</f>
        <v>2335858002</v>
      </c>
      <c r="D61" s="21">
        <f>D62+D63</f>
        <v>0</v>
      </c>
      <c r="E61" s="20">
        <f>E62+E63</f>
        <v>2335858002</v>
      </c>
      <c r="F61" s="20">
        <f>F62+F63</f>
        <v>0</v>
      </c>
      <c r="G61" s="3">
        <f>D61-'[1]02-11-2024 '!D61</f>
        <v>0</v>
      </c>
      <c r="H61" s="3">
        <f>E61-'[1]19-09-2024  '!E61</f>
        <v>0</v>
      </c>
      <c r="I61" s="3"/>
      <c r="K61" s="28"/>
    </row>
    <row r="62" spans="1:11" ht="46.5" x14ac:dyDescent="0.35">
      <c r="A62" s="23">
        <v>25010000</v>
      </c>
      <c r="B62" s="24" t="s">
        <v>65</v>
      </c>
      <c r="C62" s="25">
        <f>D62+E62</f>
        <v>2273968502</v>
      </c>
      <c r="D62" s="30"/>
      <c r="E62" s="25">
        <f>1865680262+215991900+55891844+136404496</f>
        <v>2273968502</v>
      </c>
      <c r="F62" s="25"/>
      <c r="G62" s="3">
        <f>D62-'[1]02-11-2024 '!D62</f>
        <v>0</v>
      </c>
      <c r="H62" s="3">
        <f>E62-'[1]19-09-2024  '!E62</f>
        <v>0</v>
      </c>
      <c r="I62" s="3"/>
      <c r="K62" s="28"/>
    </row>
    <row r="63" spans="1:11" ht="35.25" customHeight="1" x14ac:dyDescent="0.35">
      <c r="A63" s="23">
        <v>25020000</v>
      </c>
      <c r="B63" s="24" t="s">
        <v>66</v>
      </c>
      <c r="C63" s="25">
        <f>D63+E63</f>
        <v>61889500</v>
      </c>
      <c r="D63" s="30"/>
      <c r="E63" s="25">
        <v>61889500</v>
      </c>
      <c r="F63" s="25"/>
      <c r="G63" s="3">
        <f>D63-'[1]02-11-2024 '!D63</f>
        <v>0</v>
      </c>
      <c r="H63" s="3">
        <f>E63-'[1]19-09-2024  '!E63</f>
        <v>0</v>
      </c>
      <c r="I63" s="3"/>
      <c r="K63" s="28"/>
    </row>
    <row r="64" spans="1:11" s="17" customFormat="1" ht="26.25" x14ac:dyDescent="0.35">
      <c r="A64" s="13">
        <v>30000000</v>
      </c>
      <c r="B64" s="14" t="s">
        <v>67</v>
      </c>
      <c r="C64" s="15">
        <f>C65+C69</f>
        <v>1569361300</v>
      </c>
      <c r="D64" s="16">
        <f>D65+D69</f>
        <v>0</v>
      </c>
      <c r="E64" s="15">
        <f>E65+E69</f>
        <v>1569361300</v>
      </c>
      <c r="F64" s="15">
        <f>F65+F69</f>
        <v>1569361300</v>
      </c>
      <c r="G64" s="3">
        <f>D64-'[1]02-11-2024 '!D64</f>
        <v>0</v>
      </c>
      <c r="H64" s="3">
        <f>E64-'[1]19-09-2024  '!E64</f>
        <v>0</v>
      </c>
      <c r="I64" s="3"/>
      <c r="K64" s="28"/>
    </row>
    <row r="65" spans="1:12" s="22" customFormat="1" ht="26.25" x14ac:dyDescent="0.35">
      <c r="A65" s="18">
        <v>31000000</v>
      </c>
      <c r="B65" s="19" t="s">
        <v>68</v>
      </c>
      <c r="C65" s="20">
        <f>C66+C68+C67</f>
        <v>239361300</v>
      </c>
      <c r="D65" s="21">
        <f>D66+D68+D67</f>
        <v>0</v>
      </c>
      <c r="E65" s="20">
        <f>E66+E68</f>
        <v>239361300</v>
      </c>
      <c r="F65" s="20">
        <f>F66+F68</f>
        <v>239361300</v>
      </c>
      <c r="G65" s="3">
        <f>D65-'[1]02-11-2024 '!D65</f>
        <v>0</v>
      </c>
      <c r="H65" s="3">
        <f>E65-'[1]19-09-2024  '!E65</f>
        <v>0</v>
      </c>
      <c r="I65" s="3"/>
      <c r="K65" s="28"/>
    </row>
    <row r="66" spans="1:12" ht="116.25" hidden="1" x14ac:dyDescent="0.35">
      <c r="A66" s="23">
        <v>31010200</v>
      </c>
      <c r="B66" s="24" t="s">
        <v>69</v>
      </c>
      <c r="C66" s="25">
        <f>D66+E66</f>
        <v>0</v>
      </c>
      <c r="D66" s="26"/>
      <c r="E66" s="29"/>
      <c r="F66" s="29"/>
      <c r="G66" s="3">
        <f>D66-'[1]02-11-2024 '!D66</f>
        <v>0</v>
      </c>
      <c r="H66" s="3">
        <f>E66-'[1]19-09-2024  '!E66</f>
        <v>0</v>
      </c>
      <c r="I66" s="3"/>
      <c r="K66" s="28"/>
    </row>
    <row r="67" spans="1:12" ht="46.5" hidden="1" x14ac:dyDescent="0.35">
      <c r="A67" s="23">
        <v>31020000</v>
      </c>
      <c r="B67" s="24" t="s">
        <v>70</v>
      </c>
      <c r="C67" s="25">
        <f>D67</f>
        <v>0</v>
      </c>
      <c r="D67" s="26"/>
      <c r="E67" s="29"/>
      <c r="F67" s="29"/>
      <c r="G67" s="3">
        <f>D67-'[1]02-11-2024 '!D67</f>
        <v>0</v>
      </c>
      <c r="H67" s="3">
        <f>E67-'[1]19-09-2024  '!E67</f>
        <v>0</v>
      </c>
      <c r="I67" s="3"/>
      <c r="K67" s="28"/>
    </row>
    <row r="68" spans="1:12" ht="69.75" x14ac:dyDescent="0.35">
      <c r="A68" s="23">
        <v>31030000</v>
      </c>
      <c r="B68" s="24" t="s">
        <v>71</v>
      </c>
      <c r="C68" s="25">
        <f>D68+E68</f>
        <v>239361300</v>
      </c>
      <c r="D68" s="26"/>
      <c r="E68" s="29">
        <f>F68</f>
        <v>239361300</v>
      </c>
      <c r="F68" s="29">
        <f>100000000+70000000+55000000+14361300</f>
        <v>239361300</v>
      </c>
      <c r="G68" s="3">
        <f>D68-'[1]02-11-2024 '!D68</f>
        <v>0</v>
      </c>
      <c r="H68" s="3">
        <f>E68-'[1]19-09-2024  '!E68</f>
        <v>0</v>
      </c>
      <c r="I68" s="3"/>
      <c r="K68" s="28"/>
    </row>
    <row r="69" spans="1:12" s="22" customFormat="1" ht="26.25" x14ac:dyDescent="0.35">
      <c r="A69" s="18">
        <v>33000000</v>
      </c>
      <c r="B69" s="19" t="s">
        <v>72</v>
      </c>
      <c r="C69" s="20">
        <f>E69</f>
        <v>1330000000</v>
      </c>
      <c r="D69" s="21">
        <f>D70</f>
        <v>0</v>
      </c>
      <c r="E69" s="20">
        <f>F69</f>
        <v>1330000000</v>
      </c>
      <c r="F69" s="20">
        <f>F70</f>
        <v>1330000000</v>
      </c>
      <c r="G69" s="3">
        <f>D69-'[1]02-11-2024 '!D69</f>
        <v>0</v>
      </c>
      <c r="H69" s="3">
        <f>E69-'[1]19-09-2024  '!E69</f>
        <v>0</v>
      </c>
      <c r="I69" s="3"/>
      <c r="K69" s="28"/>
    </row>
    <row r="70" spans="1:12" ht="26.25" x14ac:dyDescent="0.35">
      <c r="A70" s="23">
        <v>33010000</v>
      </c>
      <c r="B70" s="24" t="s">
        <v>73</v>
      </c>
      <c r="C70" s="25">
        <f t="shared" ref="C70:C78" si="2">D70+E70</f>
        <v>1330000000</v>
      </c>
      <c r="D70" s="26"/>
      <c r="E70" s="27">
        <f>F70</f>
        <v>1330000000</v>
      </c>
      <c r="F70" s="27">
        <f>250000000+1820000000+760000000-1000000000-500000000</f>
        <v>1330000000</v>
      </c>
      <c r="G70" s="3">
        <f>D70-'[1]02-11-2024 '!D70</f>
        <v>0</v>
      </c>
      <c r="H70" s="3">
        <f>E70-'[1]19-09-2024  '!E70</f>
        <v>0</v>
      </c>
      <c r="I70" s="3"/>
      <c r="K70" s="28"/>
    </row>
    <row r="71" spans="1:12" ht="26.25" x14ac:dyDescent="0.35">
      <c r="A71" s="13">
        <v>50000000</v>
      </c>
      <c r="B71" s="14" t="s">
        <v>74</v>
      </c>
      <c r="C71" s="15">
        <f t="shared" si="2"/>
        <v>288393099</v>
      </c>
      <c r="D71" s="16">
        <f>D72</f>
        <v>0</v>
      </c>
      <c r="E71" s="15">
        <f>E72</f>
        <v>288393099</v>
      </c>
      <c r="F71" s="15">
        <f>F72</f>
        <v>0</v>
      </c>
      <c r="G71" s="3">
        <f>D71-'[1]02-11-2024 '!D71</f>
        <v>0</v>
      </c>
      <c r="H71" s="3">
        <f>E71-'[1]19-09-2024  '!E71</f>
        <v>0</v>
      </c>
      <c r="I71" s="3"/>
      <c r="K71" s="28"/>
    </row>
    <row r="72" spans="1:12" ht="69.75" x14ac:dyDescent="0.35">
      <c r="A72" s="18">
        <v>50110000</v>
      </c>
      <c r="B72" s="36" t="s">
        <v>75</v>
      </c>
      <c r="C72" s="20">
        <f t="shared" si="2"/>
        <v>288393099</v>
      </c>
      <c r="D72" s="21">
        <f>D73+D74+D75+D78</f>
        <v>0</v>
      </c>
      <c r="E72" s="20">
        <f>E73+E74+E75+E78+E77+E76</f>
        <v>288393099</v>
      </c>
      <c r="F72" s="20">
        <f>F73+F74+F75+F78</f>
        <v>0</v>
      </c>
      <c r="G72" s="3">
        <f>D72-'[1]02-11-2024 '!D72</f>
        <v>0</v>
      </c>
      <c r="H72" s="3">
        <f>E72-'[1]19-09-2024  '!E72</f>
        <v>0</v>
      </c>
      <c r="I72" s="3"/>
      <c r="K72" s="28"/>
    </row>
    <row r="73" spans="1:12" ht="46.5" x14ac:dyDescent="0.35">
      <c r="A73" s="23">
        <v>50110002</v>
      </c>
      <c r="B73" s="37" t="s">
        <v>76</v>
      </c>
      <c r="C73" s="25">
        <f t="shared" si="2"/>
        <v>2000000</v>
      </c>
      <c r="D73" s="26"/>
      <c r="E73" s="29">
        <v>2000000</v>
      </c>
      <c r="F73" s="29"/>
      <c r="G73" s="3">
        <f>D73-'[1]02-11-2024 '!D73</f>
        <v>0</v>
      </c>
      <c r="H73" s="3">
        <f>E73-'[1]19-09-2024  '!E73</f>
        <v>0</v>
      </c>
      <c r="I73" s="3"/>
      <c r="K73" s="28"/>
    </row>
    <row r="74" spans="1:12" ht="139.5" x14ac:dyDescent="0.35">
      <c r="A74" s="23">
        <v>50110004</v>
      </c>
      <c r="B74" s="37" t="s">
        <v>77</v>
      </c>
      <c r="C74" s="25">
        <f t="shared" si="2"/>
        <v>48000000</v>
      </c>
      <c r="D74" s="26"/>
      <c r="E74" s="29">
        <f>8000000+40000000</f>
        <v>48000000</v>
      </c>
      <c r="F74" s="29"/>
      <c r="G74" s="3">
        <f>D74-'[1]02-11-2024 '!D74</f>
        <v>0</v>
      </c>
      <c r="H74" s="3">
        <f>E74-'[1]19-09-2024  '!E74</f>
        <v>0</v>
      </c>
      <c r="I74" s="3"/>
      <c r="K74" s="28"/>
    </row>
    <row r="75" spans="1:12" ht="116.25" x14ac:dyDescent="0.35">
      <c r="A75" s="23">
        <v>50110005</v>
      </c>
      <c r="B75" s="38" t="s">
        <v>78</v>
      </c>
      <c r="C75" s="25">
        <f t="shared" si="2"/>
        <v>117000000</v>
      </c>
      <c r="D75" s="26"/>
      <c r="E75" s="29">
        <f>100000000+17000000</f>
        <v>117000000</v>
      </c>
      <c r="F75" s="29"/>
      <c r="G75" s="3">
        <f>D75-'[1]02-11-2024 '!D75</f>
        <v>0</v>
      </c>
      <c r="H75" s="3">
        <f>E75-'[1]19-09-2024  '!E75</f>
        <v>0</v>
      </c>
      <c r="I75" s="3"/>
      <c r="K75" s="28"/>
    </row>
    <row r="76" spans="1:12" ht="93" x14ac:dyDescent="0.35">
      <c r="A76" s="23">
        <v>50110006</v>
      </c>
      <c r="B76" s="38" t="s">
        <v>79</v>
      </c>
      <c r="C76" s="25">
        <f>E76</f>
        <v>6254217</v>
      </c>
      <c r="D76" s="26"/>
      <c r="E76" s="29">
        <f>1050000+5204217</f>
        <v>6254217</v>
      </c>
      <c r="F76" s="29"/>
      <c r="G76" s="3">
        <f>D76-'[1]02-11-2024 '!D76</f>
        <v>0</v>
      </c>
      <c r="H76" s="3">
        <f>E76-'[1]19-09-2024  '!E76</f>
        <v>0</v>
      </c>
      <c r="I76" s="3"/>
      <c r="K76" s="28"/>
    </row>
    <row r="77" spans="1:12" ht="48.75" customHeight="1" x14ac:dyDescent="0.35">
      <c r="A77" s="23">
        <v>50110007</v>
      </c>
      <c r="B77" s="38" t="s">
        <v>80</v>
      </c>
      <c r="C77" s="25">
        <f t="shared" si="2"/>
        <v>100000000</v>
      </c>
      <c r="D77" s="26"/>
      <c r="E77" s="29">
        <f>50000000+50000000</f>
        <v>100000000</v>
      </c>
      <c r="F77" s="29"/>
      <c r="G77" s="3">
        <f>D77-'[1]02-11-2024 '!D77</f>
        <v>0</v>
      </c>
      <c r="H77" s="3">
        <f>E77-'[1]19-09-2024  '!E77</f>
        <v>0</v>
      </c>
      <c r="I77" s="3"/>
      <c r="K77" s="28"/>
    </row>
    <row r="78" spans="1:12" ht="46.5" x14ac:dyDescent="0.35">
      <c r="A78" s="23">
        <v>50110009</v>
      </c>
      <c r="B78" s="38" t="s">
        <v>81</v>
      </c>
      <c r="C78" s="25">
        <f t="shared" si="2"/>
        <v>15138882</v>
      </c>
      <c r="D78" s="26"/>
      <c r="E78" s="29">
        <f>10000000+5138882</f>
        <v>15138882</v>
      </c>
      <c r="F78" s="29"/>
      <c r="G78" s="3">
        <f>D78-'[1]02-11-2024 '!D78</f>
        <v>0</v>
      </c>
      <c r="H78" s="3">
        <f>E78-'[1]19-09-2024  '!E78</f>
        <v>0</v>
      </c>
      <c r="I78" s="3"/>
      <c r="K78" s="28"/>
    </row>
    <row r="79" spans="1:12" ht="51" x14ac:dyDescent="0.35">
      <c r="A79" s="23"/>
      <c r="B79" s="39" t="s">
        <v>82</v>
      </c>
      <c r="C79" s="15">
        <f>C7+C38+C64+C71</f>
        <v>86586310954</v>
      </c>
      <c r="D79" s="16">
        <f>D7+D38+D64+D71</f>
        <v>82324118680</v>
      </c>
      <c r="E79" s="15">
        <f>E7+E38+E64+E71</f>
        <v>4262192274</v>
      </c>
      <c r="F79" s="15">
        <f>F7+F38+F64+F71</f>
        <v>1569531300</v>
      </c>
      <c r="G79" s="3">
        <f>D79-'[1]02-11-2024 '!D79</f>
        <v>6321088000</v>
      </c>
      <c r="H79" s="3">
        <f>E79-'[1]19-09-2024  '!E79</f>
        <v>0</v>
      </c>
      <c r="I79" s="3"/>
      <c r="K79" s="28"/>
      <c r="L79" s="40"/>
    </row>
    <row r="80" spans="1:12" s="17" customFormat="1" ht="26.25" x14ac:dyDescent="0.35">
      <c r="A80" s="13">
        <v>40000000</v>
      </c>
      <c r="B80" s="14" t="s">
        <v>83</v>
      </c>
      <c r="C80" s="15">
        <f>D80+E80</f>
        <v>9203689849</v>
      </c>
      <c r="D80" s="32">
        <f>D81+D105</f>
        <v>8929116188</v>
      </c>
      <c r="E80" s="33">
        <f>E81+E105</f>
        <v>274573661</v>
      </c>
      <c r="F80" s="33">
        <f>F81+F105</f>
        <v>0</v>
      </c>
      <c r="G80" s="3">
        <f>D80-'[1]02-11-2024 '!D80</f>
        <v>1035182533</v>
      </c>
      <c r="H80" s="3">
        <f>E80-'[1]19-09-2024  '!E80</f>
        <v>263260700</v>
      </c>
      <c r="I80" s="3"/>
      <c r="K80" s="28"/>
    </row>
    <row r="81" spans="1:11" s="22" customFormat="1" ht="26.25" x14ac:dyDescent="0.35">
      <c r="A81" s="18">
        <v>41000000</v>
      </c>
      <c r="B81" s="19" t="s">
        <v>84</v>
      </c>
      <c r="C81" s="20">
        <f>D81+E81</f>
        <v>9192376888</v>
      </c>
      <c r="D81" s="41">
        <f>D85+D82</f>
        <v>8929116188</v>
      </c>
      <c r="E81" s="42">
        <f>E85+E82</f>
        <v>263260700</v>
      </c>
      <c r="F81" s="42">
        <f>F85</f>
        <v>0</v>
      </c>
      <c r="G81" s="3">
        <f>D81-'[1]02-11-2024 '!D81</f>
        <v>1035182533</v>
      </c>
      <c r="H81" s="3">
        <f>E81-'[1]19-09-2024  '!E81</f>
        <v>263260700</v>
      </c>
      <c r="I81" s="3"/>
      <c r="K81" s="28"/>
    </row>
    <row r="82" spans="1:11" s="22" customFormat="1" ht="26.25" x14ac:dyDescent="0.35">
      <c r="A82" s="18">
        <v>41020000</v>
      </c>
      <c r="B82" s="19" t="s">
        <v>85</v>
      </c>
      <c r="C82" s="20">
        <f>D82</f>
        <v>78078420</v>
      </c>
      <c r="D82" s="41">
        <f>D83+D84</f>
        <v>78078420</v>
      </c>
      <c r="E82" s="42"/>
      <c r="F82" s="42"/>
      <c r="G82" s="3">
        <f>D82-'[1]02-11-2024 '!D82</f>
        <v>1902821</v>
      </c>
      <c r="H82" s="3">
        <f>E82-'[1]19-09-2024  '!E82</f>
        <v>0</v>
      </c>
      <c r="I82" s="3"/>
      <c r="K82" s="28"/>
    </row>
    <row r="83" spans="1:11" s="22" customFormat="1" ht="98.25" customHeight="1" x14ac:dyDescent="0.35">
      <c r="A83" s="23">
        <v>41021000</v>
      </c>
      <c r="B83" s="24" t="s">
        <v>86</v>
      </c>
      <c r="C83" s="29">
        <f>D83</f>
        <v>74938000</v>
      </c>
      <c r="D83" s="26">
        <v>74938000</v>
      </c>
      <c r="E83" s="42"/>
      <c r="F83" s="42"/>
      <c r="G83" s="3">
        <f>D83-'[1]02-11-2024 '!D83</f>
        <v>0</v>
      </c>
      <c r="H83" s="3">
        <f>E83-'[1]19-09-2024  '!E83</f>
        <v>0</v>
      </c>
      <c r="I83" s="3"/>
      <c r="K83" s="28"/>
    </row>
    <row r="84" spans="1:11" s="22" customFormat="1" ht="129.75" customHeight="1" x14ac:dyDescent="0.35">
      <c r="A84" s="23">
        <v>41021300</v>
      </c>
      <c r="B84" s="24" t="s">
        <v>87</v>
      </c>
      <c r="C84" s="29">
        <f>D84</f>
        <v>3140420</v>
      </c>
      <c r="D84" s="26">
        <f>2096960+30430-463940-425851+29896+1802217+70708</f>
        <v>3140420</v>
      </c>
      <c r="E84" s="42"/>
      <c r="F84" s="42"/>
      <c r="G84" s="3">
        <f>D84-'[1]02-11-2024 '!D84</f>
        <v>1902821</v>
      </c>
      <c r="H84" s="3">
        <f>E84-'[1]19-09-2024  '!E84</f>
        <v>0</v>
      </c>
      <c r="I84" s="3"/>
      <c r="K84" s="28"/>
    </row>
    <row r="85" spans="1:11" ht="36" customHeight="1" x14ac:dyDescent="0.35">
      <c r="A85" s="18">
        <v>41030000</v>
      </c>
      <c r="B85" s="19" t="s">
        <v>88</v>
      </c>
      <c r="C85" s="20">
        <f t="shared" ref="C85:C104" si="3">D85+E85</f>
        <v>9114298468</v>
      </c>
      <c r="D85" s="21">
        <f>D86+D87+D88+D89+D92+D94+D97+D100+D98+D101+D103+D90+D99</f>
        <v>8851037768</v>
      </c>
      <c r="E85" s="21">
        <f>E86+E87+E88+E89+E92+E94+E97+E100+E98+E101+E103+E90+E99</f>
        <v>263260700</v>
      </c>
      <c r="F85" s="20">
        <f>F95</f>
        <v>0</v>
      </c>
      <c r="G85" s="3">
        <f>D85-'[1]02-11-2024 '!D85</f>
        <v>1033279712</v>
      </c>
      <c r="H85" s="3">
        <f>E85-'[1]19-09-2024  '!E85</f>
        <v>263260700</v>
      </c>
      <c r="I85" s="3"/>
      <c r="K85" s="28"/>
    </row>
    <row r="86" spans="1:11" ht="409.5" customHeight="1" x14ac:dyDescent="0.35">
      <c r="A86" s="23">
        <v>41030500</v>
      </c>
      <c r="B86" s="24" t="s">
        <v>89</v>
      </c>
      <c r="C86" s="43">
        <f t="shared" si="3"/>
        <v>1320103675</v>
      </c>
      <c r="D86" s="26">
        <f>553885460+712988865+53229350</f>
        <v>1320103675</v>
      </c>
      <c r="E86" s="20"/>
      <c r="F86" s="20"/>
      <c r="G86" s="3">
        <f>D86-'[1]02-11-2024 '!D86</f>
        <v>766218215</v>
      </c>
      <c r="H86" s="3">
        <f>E86-'[1]19-09-2024  '!E86</f>
        <v>0</v>
      </c>
      <c r="I86" s="3"/>
      <c r="K86" s="28"/>
    </row>
    <row r="87" spans="1:11" ht="42" hidden="1" customHeight="1" x14ac:dyDescent="0.35">
      <c r="A87" s="23">
        <v>41032800</v>
      </c>
      <c r="B87" s="24" t="s">
        <v>90</v>
      </c>
      <c r="C87" s="43">
        <f t="shared" si="3"/>
        <v>0</v>
      </c>
      <c r="D87" s="26"/>
      <c r="E87" s="20"/>
      <c r="F87" s="20"/>
      <c r="G87" s="3">
        <f>D87-'[1]02-11-2024 '!D87</f>
        <v>0</v>
      </c>
      <c r="H87" s="3">
        <f>E87-'[1]19-09-2024  '!E87</f>
        <v>0</v>
      </c>
      <c r="I87" s="3"/>
      <c r="K87" s="28"/>
    </row>
    <row r="88" spans="1:11" ht="75" customHeight="1" x14ac:dyDescent="0.35">
      <c r="A88" s="23">
        <v>41032900</v>
      </c>
      <c r="B88" s="24" t="s">
        <v>91</v>
      </c>
      <c r="C88" s="43">
        <f t="shared" si="3"/>
        <v>3087100</v>
      </c>
      <c r="D88" s="26">
        <v>3087100</v>
      </c>
      <c r="E88" s="20"/>
      <c r="F88" s="20"/>
      <c r="G88" s="3">
        <f>D88-'[1]02-11-2024 '!D88</f>
        <v>0</v>
      </c>
      <c r="H88" s="3">
        <f>E88-'[1]19-09-2024  '!E88</f>
        <v>0</v>
      </c>
      <c r="I88" s="3"/>
      <c r="K88" s="28"/>
    </row>
    <row r="89" spans="1:11" ht="83.25" customHeight="1" x14ac:dyDescent="0.35">
      <c r="A89" s="23">
        <v>41033000</v>
      </c>
      <c r="B89" s="24" t="s">
        <v>92</v>
      </c>
      <c r="C89" s="43">
        <f t="shared" si="3"/>
        <v>78045400</v>
      </c>
      <c r="D89" s="26">
        <f>80513400-2468000</f>
        <v>78045400</v>
      </c>
      <c r="E89" s="20"/>
      <c r="F89" s="20"/>
      <c r="G89" s="3">
        <f>D89-'[1]02-11-2024 '!D89</f>
        <v>-2468000</v>
      </c>
      <c r="H89" s="3">
        <f>E89-'[1]19-09-2024  '!E89</f>
        <v>0</v>
      </c>
      <c r="I89" s="3"/>
      <c r="K89" s="28"/>
    </row>
    <row r="90" spans="1:11" ht="78" customHeight="1" x14ac:dyDescent="0.35">
      <c r="A90" s="23">
        <v>41033300</v>
      </c>
      <c r="B90" s="24" t="s">
        <v>115</v>
      </c>
      <c r="C90" s="43">
        <f t="shared" si="3"/>
        <v>408478400</v>
      </c>
      <c r="D90" s="26">
        <f>176788900-31571200</f>
        <v>145217700</v>
      </c>
      <c r="E90" s="26">
        <v>263260700</v>
      </c>
      <c r="F90" s="20"/>
      <c r="G90" s="3">
        <f>D90-'[1]02-11-2024 '!D90</f>
        <v>-31571200</v>
      </c>
      <c r="H90" s="3">
        <f>E90-'[1]19-09-2024  '!E90</f>
        <v>263260700</v>
      </c>
      <c r="I90" s="3"/>
      <c r="K90" s="28"/>
    </row>
    <row r="91" spans="1:11" ht="78" hidden="1" customHeight="1" x14ac:dyDescent="0.35">
      <c r="A91" s="23">
        <v>41033800</v>
      </c>
      <c r="B91" s="24" t="s">
        <v>93</v>
      </c>
      <c r="C91" s="43">
        <f t="shared" si="3"/>
        <v>0</v>
      </c>
      <c r="D91" s="26"/>
      <c r="E91" s="20"/>
      <c r="F91" s="20"/>
      <c r="G91" s="3">
        <f>D91-'[1]02-11-2024 '!D91</f>
        <v>0</v>
      </c>
      <c r="H91" s="3">
        <f>E91-'[1]19-09-2024  '!E91</f>
        <v>0</v>
      </c>
      <c r="I91" s="3"/>
      <c r="K91" s="28"/>
    </row>
    <row r="92" spans="1:11" ht="40.5" customHeight="1" x14ac:dyDescent="0.35">
      <c r="A92" s="23">
        <v>41033900</v>
      </c>
      <c r="B92" s="24" t="s">
        <v>94</v>
      </c>
      <c r="C92" s="25">
        <f t="shared" si="3"/>
        <v>6475149900</v>
      </c>
      <c r="D92" s="26">
        <f>6352427700-2704000-8833500+134259700</f>
        <v>6475149900</v>
      </c>
      <c r="E92" s="29"/>
      <c r="F92" s="29"/>
      <c r="G92" s="3">
        <f>D92-'[1]02-11-2024 '!D92</f>
        <v>134259700</v>
      </c>
      <c r="H92" s="3">
        <f>E92-'[1]19-09-2024  '!E92</f>
        <v>0</v>
      </c>
      <c r="I92" s="3"/>
      <c r="K92" s="28"/>
    </row>
    <row r="93" spans="1:11" ht="52.5" hidden="1" customHeight="1" x14ac:dyDescent="0.35">
      <c r="A93" s="23">
        <v>41034200</v>
      </c>
      <c r="B93" s="24" t="s">
        <v>95</v>
      </c>
      <c r="C93" s="25">
        <f t="shared" si="3"/>
        <v>0</v>
      </c>
      <c r="D93" s="26"/>
      <c r="E93" s="29"/>
      <c r="F93" s="29"/>
      <c r="G93" s="3">
        <f>D93-'[1]02-11-2024 '!D93</f>
        <v>0</v>
      </c>
      <c r="H93" s="3">
        <f>E93-'[1]19-09-2024  '!E93</f>
        <v>0</v>
      </c>
      <c r="I93" s="3"/>
      <c r="K93" s="28"/>
    </row>
    <row r="94" spans="1:11" ht="142.5" customHeight="1" x14ac:dyDescent="0.35">
      <c r="A94" s="23">
        <v>41034400</v>
      </c>
      <c r="B94" s="24" t="s">
        <v>96</v>
      </c>
      <c r="C94" s="25">
        <f t="shared" si="3"/>
        <v>12197680</v>
      </c>
      <c r="D94" s="26">
        <f>1830600+11895320-446900-1081340</f>
        <v>12197680</v>
      </c>
      <c r="E94" s="29"/>
      <c r="F94" s="29"/>
      <c r="G94" s="3">
        <f>D94-'[1]02-11-2024 '!D94</f>
        <v>-1081340</v>
      </c>
      <c r="H94" s="3">
        <f>E94-'[1]19-09-2024  '!E94</f>
        <v>0</v>
      </c>
      <c r="I94" s="3"/>
      <c r="K94" s="28" t="s">
        <v>97</v>
      </c>
    </row>
    <row r="95" spans="1:11" ht="69.75" hidden="1" x14ac:dyDescent="0.35">
      <c r="A95" s="23">
        <v>41034500</v>
      </c>
      <c r="B95" s="24" t="s">
        <v>98</v>
      </c>
      <c r="C95" s="25">
        <f t="shared" si="3"/>
        <v>0</v>
      </c>
      <c r="D95" s="26"/>
      <c r="E95" s="29">
        <f>F95</f>
        <v>0</v>
      </c>
      <c r="F95" s="29"/>
      <c r="G95" s="3">
        <f>D95-'[1]02-11-2024 '!D95</f>
        <v>0</v>
      </c>
      <c r="H95" s="3">
        <f>E95-'[1]19-09-2024  '!E95</f>
        <v>0</v>
      </c>
      <c r="I95" s="3"/>
      <c r="K95" s="28"/>
    </row>
    <row r="96" spans="1:11" ht="132" hidden="1" customHeight="1" x14ac:dyDescent="0.35">
      <c r="A96" s="23">
        <v>41034800</v>
      </c>
      <c r="B96" s="24" t="s">
        <v>99</v>
      </c>
      <c r="C96" s="25">
        <f>E96</f>
        <v>0</v>
      </c>
      <c r="D96" s="26"/>
      <c r="E96" s="29"/>
      <c r="F96" s="29"/>
      <c r="G96" s="3">
        <f>D96-'[1]02-11-2024 '!D96</f>
        <v>0</v>
      </c>
      <c r="H96" s="3">
        <f>E96-'[1]19-09-2024  '!E96</f>
        <v>0</v>
      </c>
      <c r="I96" s="3"/>
      <c r="K96" s="28"/>
    </row>
    <row r="97" spans="1:12" ht="73.5" customHeight="1" x14ac:dyDescent="0.35">
      <c r="A97" s="23">
        <v>41035400</v>
      </c>
      <c r="B97" s="24" t="s">
        <v>100</v>
      </c>
      <c r="C97" s="25">
        <f t="shared" si="3"/>
        <v>18111600</v>
      </c>
      <c r="D97" s="26">
        <f>14823300+3288300</f>
        <v>18111600</v>
      </c>
      <c r="E97" s="29"/>
      <c r="F97" s="29"/>
      <c r="G97" s="3">
        <f>D97-'[1]02-11-2024 '!D97</f>
        <v>3288300</v>
      </c>
      <c r="H97" s="3">
        <f>E97-'[1]19-09-2024  '!E97</f>
        <v>0</v>
      </c>
      <c r="I97" s="3"/>
      <c r="K97" s="28"/>
    </row>
    <row r="98" spans="1:12" ht="94.5" customHeight="1" x14ac:dyDescent="0.35">
      <c r="A98" s="23">
        <v>41035600</v>
      </c>
      <c r="B98" s="24" t="s">
        <v>101</v>
      </c>
      <c r="C98" s="25">
        <f t="shared" si="3"/>
        <v>3917515</v>
      </c>
      <c r="D98" s="26">
        <v>3917515</v>
      </c>
      <c r="E98" s="29"/>
      <c r="F98" s="29"/>
      <c r="G98" s="3">
        <f>D98-'[1]02-11-2024 '!D98</f>
        <v>3917515</v>
      </c>
      <c r="H98" s="3">
        <f>E98-'[1]19-09-2024  '!E98</f>
        <v>0</v>
      </c>
      <c r="I98" s="3"/>
      <c r="K98" s="28"/>
    </row>
    <row r="99" spans="1:12" ht="123" customHeight="1" x14ac:dyDescent="0.35">
      <c r="A99" s="23">
        <v>41035800</v>
      </c>
      <c r="B99" s="24" t="s">
        <v>102</v>
      </c>
      <c r="C99" s="25">
        <f t="shared" si="3"/>
        <v>4742970</v>
      </c>
      <c r="D99" s="26">
        <v>4742970</v>
      </c>
      <c r="E99" s="29"/>
      <c r="F99" s="29"/>
      <c r="G99" s="3">
        <f>D99-'[1]02-11-2024 '!D99</f>
        <v>4742970</v>
      </c>
      <c r="H99" s="3">
        <f>E99-'[1]19-09-2024  '!E99</f>
        <v>0</v>
      </c>
      <c r="I99" s="3"/>
      <c r="K99" s="28"/>
    </row>
    <row r="100" spans="1:12" ht="409.5" customHeight="1" x14ac:dyDescent="0.35">
      <c r="A100" s="23">
        <v>41036100</v>
      </c>
      <c r="B100" s="24" t="s">
        <v>103</v>
      </c>
      <c r="C100" s="25">
        <f t="shared" si="3"/>
        <v>609273971</v>
      </c>
      <c r="D100" s="26">
        <f>424040719+137084566+48148686</f>
        <v>609273971</v>
      </c>
      <c r="E100" s="29"/>
      <c r="F100" s="29"/>
      <c r="G100" s="3">
        <f>D100-'[1]02-11-2024 '!D100</f>
        <v>185233252</v>
      </c>
      <c r="H100" s="3">
        <f>E100-'[1]19-09-2024  '!E100</f>
        <v>0</v>
      </c>
      <c r="I100" s="3"/>
      <c r="K100" s="28"/>
    </row>
    <row r="101" spans="1:12" ht="285" customHeight="1" x14ac:dyDescent="0.35">
      <c r="A101" s="23">
        <v>41036400</v>
      </c>
      <c r="B101" s="24" t="s">
        <v>104</v>
      </c>
      <c r="C101" s="25">
        <f t="shared" si="3"/>
        <v>94128057</v>
      </c>
      <c r="D101" s="26">
        <f>59295376+34832681</f>
        <v>94128057</v>
      </c>
      <c r="E101" s="29"/>
      <c r="F101" s="29"/>
      <c r="G101" s="3">
        <f>D101-'[1]02-11-2024 '!D101</f>
        <v>0</v>
      </c>
      <c r="H101" s="3">
        <f>E101-'[1]19-09-2024  '!E101</f>
        <v>0</v>
      </c>
      <c r="I101" s="3"/>
      <c r="K101" s="28"/>
    </row>
    <row r="102" spans="1:12" ht="12" hidden="1" customHeight="1" x14ac:dyDescent="0.35">
      <c r="A102" s="23">
        <v>41037000</v>
      </c>
      <c r="B102" s="24" t="s">
        <v>105</v>
      </c>
      <c r="C102" s="25">
        <f t="shared" si="3"/>
        <v>0</v>
      </c>
      <c r="D102" s="26"/>
      <c r="E102" s="29"/>
      <c r="F102" s="29"/>
      <c r="G102" s="3">
        <f>D102-'[1]02-11-2024 '!D102</f>
        <v>0</v>
      </c>
      <c r="H102" s="3">
        <f>E102-'[1]19-09-2024  '!E102</f>
        <v>0</v>
      </c>
      <c r="I102" s="3"/>
      <c r="K102" s="28"/>
    </row>
    <row r="103" spans="1:12" ht="69.75" x14ac:dyDescent="0.35">
      <c r="A103" s="23">
        <v>41037200</v>
      </c>
      <c r="B103" s="24" t="s">
        <v>106</v>
      </c>
      <c r="C103" s="25">
        <f t="shared" si="3"/>
        <v>87062200</v>
      </c>
      <c r="D103" s="26">
        <f>116321900-29259700</f>
        <v>87062200</v>
      </c>
      <c r="E103" s="29"/>
      <c r="F103" s="29"/>
      <c r="G103" s="3">
        <f>D103-'[1]02-11-2024 '!D103</f>
        <v>-29259700</v>
      </c>
      <c r="H103" s="3">
        <f>E103-'[1]19-09-2024  '!E103</f>
        <v>0</v>
      </c>
      <c r="I103" s="3"/>
      <c r="K103" s="28"/>
    </row>
    <row r="104" spans="1:12" ht="32.25" hidden="1" customHeight="1" x14ac:dyDescent="0.35">
      <c r="A104" s="23">
        <v>41037300</v>
      </c>
      <c r="B104" s="24" t="s">
        <v>107</v>
      </c>
      <c r="C104" s="29">
        <f t="shared" si="3"/>
        <v>0</v>
      </c>
      <c r="D104" s="26"/>
      <c r="E104" s="29"/>
      <c r="F104" s="44"/>
      <c r="G104" s="3">
        <f>D104-'[1]02-11-2024 '!D104</f>
        <v>0</v>
      </c>
      <c r="H104" s="3">
        <f>E104-'[1]19-09-2024  '!E104</f>
        <v>0</v>
      </c>
      <c r="I104" s="3"/>
      <c r="K104" s="28"/>
    </row>
    <row r="105" spans="1:12" ht="42.75" customHeight="1" x14ac:dyDescent="0.35">
      <c r="A105" s="11">
        <v>42000000</v>
      </c>
      <c r="B105" s="31" t="s">
        <v>108</v>
      </c>
      <c r="C105" s="33">
        <f>D105+E105</f>
        <v>11312961</v>
      </c>
      <c r="D105" s="32">
        <f>D106</f>
        <v>0</v>
      </c>
      <c r="E105" s="33">
        <f>E106</f>
        <v>11312961</v>
      </c>
      <c r="F105" s="33"/>
      <c r="G105" s="3">
        <f>D105-'[1]02-11-2024 '!D105</f>
        <v>0</v>
      </c>
      <c r="H105" s="3">
        <f>E105-'[1]19-09-2024  '!E108</f>
        <v>0</v>
      </c>
      <c r="I105" s="3"/>
      <c r="K105" s="28"/>
    </row>
    <row r="106" spans="1:12" ht="31.5" customHeight="1" x14ac:dyDescent="0.35">
      <c r="A106" s="23">
        <v>42020500</v>
      </c>
      <c r="B106" s="24" t="s">
        <v>109</v>
      </c>
      <c r="C106" s="29">
        <f>E106</f>
        <v>11312961</v>
      </c>
      <c r="D106" s="26"/>
      <c r="E106" s="29">
        <f>11545750-232789</f>
        <v>11312961</v>
      </c>
      <c r="F106" s="29"/>
      <c r="G106" s="3">
        <f>D106-'[1]02-11-2024 '!D106</f>
        <v>0</v>
      </c>
      <c r="H106" s="3">
        <f>E106-'[1]19-09-2024  '!E109</f>
        <v>0</v>
      </c>
      <c r="I106" s="3"/>
      <c r="K106" s="28"/>
    </row>
    <row r="107" spans="1:12" s="50" customFormat="1" ht="39" customHeight="1" x14ac:dyDescent="0.4">
      <c r="A107" s="45"/>
      <c r="B107" s="46" t="s">
        <v>110</v>
      </c>
      <c r="C107" s="47">
        <f>C79+C80</f>
        <v>95790000803</v>
      </c>
      <c r="D107" s="48">
        <f>D79+D80</f>
        <v>91253234868</v>
      </c>
      <c r="E107" s="47">
        <f>E79+E80</f>
        <v>4536765935</v>
      </c>
      <c r="F107" s="47">
        <f>F79+F80</f>
        <v>1569531300</v>
      </c>
      <c r="G107" s="3">
        <f>D107-'[1]02-11-2024 '!D107</f>
        <v>7356270533</v>
      </c>
      <c r="H107" s="3">
        <f>E107-'[1]02-11-2024 '!E107</f>
        <v>263260700</v>
      </c>
      <c r="I107" s="49"/>
      <c r="K107" s="51"/>
      <c r="L107" s="51"/>
    </row>
    <row r="108" spans="1:12" s="17" customFormat="1" ht="121.5" customHeight="1" x14ac:dyDescent="0.4">
      <c r="A108" s="52" t="s">
        <v>111</v>
      </c>
      <c r="B108" s="52"/>
      <c r="C108" s="52"/>
      <c r="D108" s="53"/>
      <c r="E108" s="67" t="s">
        <v>112</v>
      </c>
      <c r="F108" s="68"/>
      <c r="G108" s="54"/>
      <c r="H108" s="54"/>
      <c r="I108" s="3"/>
      <c r="K108" s="55"/>
    </row>
    <row r="109" spans="1:12" ht="26.25" hidden="1" x14ac:dyDescent="0.35">
      <c r="H109" s="3"/>
      <c r="I109" s="3"/>
    </row>
    <row r="110" spans="1:12" ht="26.25" hidden="1" x14ac:dyDescent="0.35">
      <c r="C110" s="57">
        <f>C7+C38+C64</f>
        <v>86297917855</v>
      </c>
      <c r="D110" s="57">
        <f>D7+D38+D64+D71</f>
        <v>82324118680</v>
      </c>
      <c r="E110" s="58">
        <f>E7+E38+E64+E71</f>
        <v>4262192274</v>
      </c>
      <c r="F110" s="58">
        <f>F7+F38+F64</f>
        <v>1569531300</v>
      </c>
      <c r="G110" s="58"/>
      <c r="H110" s="3"/>
      <c r="I110" s="3"/>
    </row>
    <row r="111" spans="1:12" ht="26.25" hidden="1" x14ac:dyDescent="0.35">
      <c r="H111" s="3"/>
      <c r="I111" s="3"/>
    </row>
    <row r="112" spans="1:12" ht="26.25" hidden="1" x14ac:dyDescent="0.35">
      <c r="C112" s="57"/>
      <c r="D112" s="59"/>
      <c r="E112" s="58">
        <f>E110-E61</f>
        <v>1926334272</v>
      </c>
      <c r="H112" s="3"/>
      <c r="I112" s="3"/>
    </row>
    <row r="113" spans="1:7" hidden="1" x14ac:dyDescent="0.35">
      <c r="E113" s="57"/>
    </row>
    <row r="114" spans="1:7" hidden="1" x14ac:dyDescent="0.35">
      <c r="C114" s="60"/>
      <c r="D114" s="59" t="e">
        <f>C107-#REF!</f>
        <v>#REF!</v>
      </c>
      <c r="E114" s="57"/>
      <c r="F114" s="57"/>
      <c r="G114" s="57"/>
    </row>
    <row r="115" spans="1:7" hidden="1" x14ac:dyDescent="0.35">
      <c r="C115" s="57"/>
      <c r="D115" s="59"/>
      <c r="E115" s="57"/>
    </row>
    <row r="116" spans="1:7" hidden="1" x14ac:dyDescent="0.35"/>
    <row r="117" spans="1:7" s="61" customFormat="1" hidden="1" x14ac:dyDescent="0.35">
      <c r="A117" s="56"/>
      <c r="B117" s="56"/>
      <c r="C117" s="59"/>
      <c r="D117" s="59"/>
      <c r="E117" s="59"/>
      <c r="F117" s="59"/>
      <c r="G117" s="59"/>
    </row>
    <row r="118" spans="1:7" s="66" customFormat="1" hidden="1" x14ac:dyDescent="0.35">
      <c r="A118" s="62"/>
      <c r="B118" s="63" t="s">
        <v>113</v>
      </c>
      <c r="C118" s="64">
        <v>68214485382</v>
      </c>
      <c r="D118" s="65">
        <v>61866894600</v>
      </c>
      <c r="E118" s="64">
        <v>6347590782</v>
      </c>
      <c r="F118" s="64">
        <v>1187234000</v>
      </c>
      <c r="G118" s="62"/>
    </row>
    <row r="119" spans="1:7" s="66" customFormat="1" hidden="1" x14ac:dyDescent="0.35">
      <c r="A119" s="62"/>
      <c r="B119" s="63" t="s">
        <v>114</v>
      </c>
      <c r="C119" s="64">
        <f>C107-C118</f>
        <v>27575515421</v>
      </c>
      <c r="D119" s="65">
        <f>D107-D118</f>
        <v>29386340268</v>
      </c>
      <c r="E119" s="64">
        <f>E107-E118</f>
        <v>-1810824847</v>
      </c>
      <c r="F119" s="64">
        <f>F107-F118</f>
        <v>382297300</v>
      </c>
      <c r="G119" s="62"/>
    </row>
  </sheetData>
  <mergeCells count="8">
    <mergeCell ref="E108:F108"/>
    <mergeCell ref="D1:F1"/>
    <mergeCell ref="A2:F2"/>
    <mergeCell ref="A5:A6"/>
    <mergeCell ref="B5:B6"/>
    <mergeCell ref="C5:C6"/>
    <mergeCell ref="D5:D6"/>
    <mergeCell ref="E5:F5"/>
  </mergeCells>
  <hyperlinks>
    <hyperlink ref="B19" r:id="rId1" location="n20318" display="https://zakon.rada.gov.ua/rada/show/2755-17 - n20318" xr:uid="{92DFF4B7-B962-4219-B1BD-0ECDFD1665DE}"/>
    <hyperlink ref="B20" r:id="rId2" location="n20318" display="https://zakon.rada.gov.ua/rada/show/2755-17 - n20318" xr:uid="{52D0A078-3EF6-4E81-A7B8-22A7B6F24B2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0" fitToWidth="3" fitToHeight="3" orientation="portrait" r:id="rId3"/>
  <headerFooter alignWithMargins="0">
    <oddFooter>&amp;R&amp;P</oddFooter>
  </headerFooter>
  <rowBreaks count="1" manualBreakCount="1">
    <brk id="84" max="5" man="1"/>
  </rowBreaks>
  <colBreaks count="1" manualBreakCount="1">
    <brk id="8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30-12-2024</vt:lpstr>
      <vt:lpstr>'30-12-2024'!Заголовки_для_печати</vt:lpstr>
      <vt:lpstr>'30-12-2024'!Область_печати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cp:lastPrinted>2024-12-30T13:37:38Z</cp:lastPrinted>
  <dcterms:created xsi:type="dcterms:W3CDTF">2024-12-02T15:49:28Z</dcterms:created>
  <dcterms:modified xsi:type="dcterms:W3CDTF">2024-12-31T09:46:08Z</dcterms:modified>
</cp:coreProperties>
</file>