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7795" windowHeight="9795"/>
  </bookViews>
  <sheets>
    <sheet name="листопад" sheetId="1" r:id="rId1"/>
  </sheets>
  <definedNames>
    <definedName name="_xlnm.Print_Titles" localSheetId="0">листопад!$A:$B,листопад!$5:$6</definedName>
    <definedName name="_xlnm.Print_Area" localSheetId="0">листопад!$A$1:$F$103</definedName>
  </definedNames>
  <calcPr calcId="145621"/>
</workbook>
</file>

<file path=xl/calcChain.xml><?xml version="1.0" encoding="utf-8"?>
<calcChain xmlns="http://schemas.openxmlformats.org/spreadsheetml/2006/main">
  <c r="F101" i="1" l="1"/>
  <c r="C101" i="1"/>
  <c r="E100" i="1"/>
  <c r="C100" i="1" s="1"/>
  <c r="E99" i="1"/>
  <c r="E79" i="1" s="1"/>
  <c r="E76" i="1" s="1"/>
  <c r="E75" i="1" s="1"/>
  <c r="C98" i="1"/>
  <c r="C97" i="1"/>
  <c r="C96" i="1"/>
  <c r="C95" i="1"/>
  <c r="C94" i="1"/>
  <c r="C93" i="1"/>
  <c r="D92" i="1"/>
  <c r="C92" i="1" s="1"/>
  <c r="D91" i="1"/>
  <c r="C91" i="1" s="1"/>
  <c r="E90" i="1"/>
  <c r="C90" i="1"/>
  <c r="D89" i="1"/>
  <c r="C89" i="1" s="1"/>
  <c r="C88" i="1"/>
  <c r="C87" i="1"/>
  <c r="D86" i="1"/>
  <c r="C86" i="1"/>
  <c r="C85" i="1"/>
  <c r="C84" i="1"/>
  <c r="D83" i="1"/>
  <c r="C83" i="1" s="1"/>
  <c r="C82" i="1"/>
  <c r="D81" i="1"/>
  <c r="C81" i="1"/>
  <c r="C80" i="1"/>
  <c r="F79" i="1"/>
  <c r="F76" i="1" s="1"/>
  <c r="C78" i="1"/>
  <c r="D77" i="1"/>
  <c r="C77" i="1" s="1"/>
  <c r="E73" i="1"/>
  <c r="E72" i="1"/>
  <c r="C72" i="1"/>
  <c r="E71" i="1"/>
  <c r="C71" i="1" s="1"/>
  <c r="E70" i="1"/>
  <c r="C70" i="1" s="1"/>
  <c r="E69" i="1"/>
  <c r="C69" i="1"/>
  <c r="C68" i="1"/>
  <c r="F67" i="1"/>
  <c r="F66" i="1" s="1"/>
  <c r="D67" i="1"/>
  <c r="D66" i="1" s="1"/>
  <c r="F65" i="1"/>
  <c r="F64" i="1" s="1"/>
  <c r="E65" i="1"/>
  <c r="E64" i="1" s="1"/>
  <c r="C65" i="1"/>
  <c r="C64" i="1" s="1"/>
  <c r="D64" i="1"/>
  <c r="E63" i="1"/>
  <c r="E60" i="1" s="1"/>
  <c r="C62" i="1"/>
  <c r="D61" i="1"/>
  <c r="C61" i="1" s="1"/>
  <c r="F60" i="1"/>
  <c r="C58" i="1"/>
  <c r="C57" i="1"/>
  <c r="C56" i="1" s="1"/>
  <c r="F56" i="1"/>
  <c r="E56" i="1"/>
  <c r="D56" i="1"/>
  <c r="E55" i="1"/>
  <c r="C55" i="1" s="1"/>
  <c r="C54" i="1"/>
  <c r="C53" i="1"/>
  <c r="D52" i="1"/>
  <c r="C52" i="1" s="1"/>
  <c r="F51" i="1"/>
  <c r="D50" i="1"/>
  <c r="C50" i="1" s="1"/>
  <c r="D49" i="1"/>
  <c r="D48" i="1" s="1"/>
  <c r="C49" i="1"/>
  <c r="C48" i="1" s="1"/>
  <c r="F48" i="1"/>
  <c r="F46" i="1" s="1"/>
  <c r="E48" i="1"/>
  <c r="E46" i="1" s="1"/>
  <c r="D47" i="1"/>
  <c r="C47" i="1" s="1"/>
  <c r="C45" i="1"/>
  <c r="D44" i="1"/>
  <c r="C44" i="1" s="1"/>
  <c r="D43" i="1"/>
  <c r="C43" i="1" s="1"/>
  <c r="D42" i="1"/>
  <c r="C42" i="1" s="1"/>
  <c r="C41" i="1"/>
  <c r="F39" i="1"/>
  <c r="F37" i="1" s="1"/>
  <c r="D38" i="1"/>
  <c r="C38" i="1" s="1"/>
  <c r="E35" i="1"/>
  <c r="C35" i="1" s="1"/>
  <c r="C34" i="1" s="1"/>
  <c r="F34" i="1"/>
  <c r="D34" i="1"/>
  <c r="D33" i="1"/>
  <c r="C33" i="1"/>
  <c r="D32" i="1"/>
  <c r="C32" i="1" s="1"/>
  <c r="C31" i="1"/>
  <c r="D30" i="1"/>
  <c r="C30" i="1" s="1"/>
  <c r="D29" i="1"/>
  <c r="C29" i="1"/>
  <c r="D28" i="1"/>
  <c r="C28" i="1" s="1"/>
  <c r="D27" i="1"/>
  <c r="C27" i="1" s="1"/>
  <c r="D26" i="1"/>
  <c r="C26" i="1" s="1"/>
  <c r="D25" i="1"/>
  <c r="C25" i="1" s="1"/>
  <c r="D24" i="1"/>
  <c r="C24" i="1"/>
  <c r="D23" i="1"/>
  <c r="C23" i="1" s="1"/>
  <c r="D22" i="1"/>
  <c r="C22" i="1" s="1"/>
  <c r="D21" i="1"/>
  <c r="F20" i="1"/>
  <c r="F19" i="1" s="1"/>
  <c r="E20" i="1"/>
  <c r="E19" i="1" s="1"/>
  <c r="D18" i="1"/>
  <c r="C18" i="1" s="1"/>
  <c r="D17" i="1"/>
  <c r="C17" i="1" s="1"/>
  <c r="D16" i="1"/>
  <c r="C16" i="1"/>
  <c r="F15" i="1"/>
  <c r="E15" i="1"/>
  <c r="C14" i="1"/>
  <c r="C13" i="1"/>
  <c r="C12" i="1"/>
  <c r="C11" i="1" s="1"/>
  <c r="F11" i="1"/>
  <c r="E11" i="1"/>
  <c r="D11" i="1"/>
  <c r="D10" i="1"/>
  <c r="C10" i="1" s="1"/>
  <c r="D9" i="1"/>
  <c r="C9" i="1"/>
  <c r="F8" i="1"/>
  <c r="E8" i="1"/>
  <c r="D20" i="1" l="1"/>
  <c r="C20" i="1" s="1"/>
  <c r="F59" i="1"/>
  <c r="C51" i="1"/>
  <c r="C63" i="1"/>
  <c r="C60" i="1" s="1"/>
  <c r="C59" i="1" s="1"/>
  <c r="F36" i="1"/>
  <c r="F100" i="1"/>
  <c r="C8" i="1"/>
  <c r="D51" i="1"/>
  <c r="F75" i="1"/>
  <c r="C99" i="1"/>
  <c r="E34" i="1"/>
  <c r="E7" i="1" s="1"/>
  <c r="E39" i="1"/>
  <c r="C21" i="1"/>
  <c r="E51" i="1"/>
  <c r="E67" i="1"/>
  <c r="C67" i="1" s="1"/>
  <c r="D79" i="1"/>
  <c r="D76" i="1" s="1"/>
  <c r="E59" i="1"/>
  <c r="D8" i="1"/>
  <c r="C46" i="1"/>
  <c r="F7" i="1"/>
  <c r="D46" i="1"/>
  <c r="D60" i="1"/>
  <c r="D59" i="1" s="1"/>
  <c r="D15" i="1"/>
  <c r="C15" i="1" s="1"/>
  <c r="D40" i="1"/>
  <c r="E66" i="1" l="1"/>
  <c r="C66" i="1" s="1"/>
  <c r="D19" i="1"/>
  <c r="C19" i="1" s="1"/>
  <c r="C7" i="1"/>
  <c r="E37" i="1"/>
  <c r="E36" i="1" s="1"/>
  <c r="C39" i="1"/>
  <c r="C79" i="1"/>
  <c r="D37" i="1"/>
  <c r="D36" i="1" s="1"/>
  <c r="C40" i="1"/>
  <c r="D75" i="1"/>
  <c r="C75" i="1" s="1"/>
  <c r="C76" i="1"/>
  <c r="D7" i="1"/>
  <c r="F74" i="1"/>
  <c r="F102" i="1" s="1"/>
  <c r="C37" i="1" l="1"/>
  <c r="C36" i="1" s="1"/>
  <c r="E74" i="1"/>
  <c r="E102" i="1" s="1"/>
  <c r="C74" i="1"/>
  <c r="C102" i="1" s="1"/>
  <c r="D74" i="1"/>
  <c r="D102" i="1" l="1"/>
</calcChain>
</file>

<file path=xl/sharedStrings.xml><?xml version="1.0" encoding="utf-8"?>
<sst xmlns="http://schemas.openxmlformats.org/spreadsheetml/2006/main" count="110" uniqueCount="105">
  <si>
    <t xml:space="preserve">Додаток 1
до рішення Київської міської ради від 09 грудня                                                          2021  року № 3704/3745                                                                                                                              (в редакції рішення Київської міської ради                                                                         від _______________ № ________________)           </t>
  </si>
  <si>
    <t>Доходи бюджету міста Києва на 2022 рік</t>
  </si>
  <si>
    <t>(код бюджету)</t>
  </si>
  <si>
    <t>грн</t>
  </si>
  <si>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</si>
  <si>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</si>
  <si>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</si>
  <si>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</si>
  <si>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</si>
  <si>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</si>
  <si>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</si>
  <si>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</si>
  <si>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</si>
  <si>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</si>
  <si>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</si>
  <si>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</si>
  <si>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користування надрами</t>
  </si>
  <si>
    <t>Плата за використання інших природних ресурсів</t>
  </si>
  <si>
    <t>Внутрішні податки на товари та послуги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</si>
  <si>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</si>
  <si>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</si>
  <si>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</si>
  <si>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</si>
  <si>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</si>
  <si>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</si>
  <si>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</si>
  <si>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</si>
  <si>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</si>
  <si>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</si>
  <si>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</si>
  <si>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</si>
  <si>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</si>
  <si>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</si>
  <si>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</si>
  <si>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</si>
  <si>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Туристичний збір</t>
  </si>
  <si>
    <t>Єдиний податок</t>
  </si>
  <si>
    <t>Інші податки та збори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</si>
  <si>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</si>
  <si>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</si>
  <si>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</si>
  <si>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</si>
  <si>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</si>
  <si>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</si>
  <si>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</si>
  <si>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</si>
  <si>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напоїів та тютюнових виробів</t>
  </si>
  <si>
    <t>Надходження коштів від відшкодування втрат сільськогосподарського і лісогосподарського виробництва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</si>
  <si>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</si>
  <si>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</si>
  <si>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</si>
  <si>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</si>
  <si>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</si>
  <si>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</si>
  <si>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Інші надходження до фондів охорони навколишнього прриродного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</si>
  <si>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</si>
  <si>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гарантії, надані Верховною Радою Автономної Республіки Крим, міськими та обласними радами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</si>
  <si>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</si>
  <si>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</si>
  <si>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</si>
  <si>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</si>
  <si>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</si>
  <si>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</si>
  <si>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коштів від Державного фонду дорогоцінних металів і дорогоцінного каміння  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</si>
  <si>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</si>
  <si>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від продажу землі і нематеріальних активів</t>
  </si>
  <si>
    <t>Кошти від продажу землі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</si>
  <si>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</si>
  <si>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</si>
  <si>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Кошти, що надходять відповідно до умов інвестиційних угод та аукціонів</t>
  </si>
  <si>
    <t>Кошти пайової участі (внеску) власників тимчасових споруд торговельного, побутового, соціально-культурного чи іншого призначення для здійснення підприємницької діяльності, засобів пересувної дрібнороздрібної торговельної мережі в утриманні об’єктів благоустрою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</si>
  <si>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</si>
  <si>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>Кошти від плати за місця для паркування транспорних засобів</t>
  </si>
  <si>
    <t>Кошти відновної вартості зелених насаджень, що підлягають видаленню на території міста Києва</t>
  </si>
  <si>
    <t>Кошти, що надходять від сплати за договорами щодо розміщення засобів пересувної дрібнороздрібної торговельної мережі та об'єктів сезонної дрібнороздрібної торговельної мережі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</si>
  <si>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</si>
  <si>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</si>
  <si>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</si>
  <si>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</si>
  <si>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Додаткова дотація з державного бюджету місцевим бюджетам внаслідок наданих державою податкових пільг зі сплати земельного податку суб'єктам космічної діяльності та літакобудування</t>
  </si>
  <si>
    <t>Субвенції з державного бюджету місцевим бюджетам</t>
  </si>
  <si>
    <r>
  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/>
        <sz val="18"/>
        <color indexed="18"/>
        <rFont val="Times New Roman"/>
        <family val="1"/>
        <charset val="204"/>
      </rPr>
      <t>пунктів 11 - 14</t>
    </r>
    <r>
      <rPr>
        <sz val="18"/>
        <color indexed="63"/>
        <rFont val="Times New Roman"/>
        <family val="1"/>
        <charset val="204"/>
      </rPr>
      <t> частини другої статті 7 або учасниками бойових дій відповідно до </t>
    </r>
    <r>
      <rPr>
        <u/>
        <sz val="18"/>
        <color indexed="18"/>
        <rFont val="Times New Roman"/>
        <family val="1"/>
        <charset val="204"/>
      </rPr>
      <t>пунктів 19 - 20</t>
    </r>
    <r>
      <rPr>
        <sz val="18"/>
        <color indexed="63"/>
        <rFont val="Times New Roman"/>
        <family val="1"/>
        <charset val="204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</t>
    </r>
  </si>
  <si>
    <t>Субвенція з державного бюджету місцевим бюджетам на забезпечення нагальних потреб функціонування держави в умовах воєного стану</t>
  </si>
  <si>
    <t>Субвенція з державного бюджету місцевим бюджетам на реалізацію програми "Спроможня школа для кращих результатів" у 2021 році</t>
  </si>
  <si>
    <t>Субвенція з державного бюджету місцевим бюджетам на здіснення підтримки окремих закладів та заходів у системі охорони здоров`я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</si>
  <si>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</si>
  <si>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</si>
  <si>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</si>
  <si>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</si>
  <si>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</si>
  <si>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`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</si>
  <si>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</si>
  <si>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</si>
  <si>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</si>
  <si>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</si>
  <si>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</t>
    </r>
    <r>
      <rPr>
        <u/>
        <sz val="18"/>
        <color indexed="18"/>
        <rFont val="Times New Roman"/>
        <family val="1"/>
        <charset val="204"/>
      </rPr>
      <t>абзацами 5 - 8</t>
    </r>
    <r>
      <rPr>
        <sz val="18"/>
        <color indexed="63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u/>
        <sz val="18"/>
        <color indexed="18"/>
        <rFont val="Times New Roman"/>
        <family val="1"/>
        <charset val="204"/>
      </rPr>
      <t>пунктами 11 - 14</t>
    </r>
    <r>
      <rPr>
        <sz val="18"/>
        <color indexed="63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</si>
  <si>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sz val="18"/>
        <rFont val="Times New Roman"/>
        <family val="1"/>
        <charset val="204"/>
      </rPr>
      <t>абзаці першому</t>
    </r>
    <r>
      <rPr>
        <sz val="18"/>
        <color indexed="8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sz val="18"/>
        <rFont val="Times New Roman"/>
        <family val="1"/>
        <charset val="204"/>
      </rPr>
      <t>пунктом 7</t>
    </r>
    <r>
      <rPr>
        <sz val="18"/>
        <color indexed="8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</si>
  <si>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</si>
  <si>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</si>
  <si>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</si>
  <si>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Від Європейського Союзу, урядів іноземних держав, міжнародних організацій, донорських установ</t>
  </si>
  <si>
    <t>Гранти (дарунки), що надійшли до бюджетів усіх рівнів</t>
  </si>
  <si>
    <t>Разом доходів</t>
  </si>
  <si>
    <t>Київський міський голова</t>
  </si>
  <si>
    <t xml:space="preserve">             Віталій КЛИЧКО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</si>
</sst>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Arial Cyr"/>
      <charset val="204"/>
    </font>
    <font>
      <b/>
      <i/>
      <sz val="18"/>
      <name val="Times New Roman"/>
      <family val="1"/>
      <charset val="204"/>
    </font>
    <font>
      <b/>
      <i/>
      <sz val="18"/>
      <name val="Arial Cyr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u/>
      <sz val="18"/>
      <color indexed="18"/>
      <name val="Times New Roman"/>
      <family val="1"/>
      <charset val="204"/>
    </font>
    <font>
      <sz val="18"/>
      <color indexed="63"/>
      <name val="Times New Roman"/>
      <family val="1"/>
      <charset val="204"/>
    </font>
    <font>
      <b/>
      <sz val="2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NumberFormat="1" applyFont="1" applyFill="1" applyAlignment="1" applyProtection="1"/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0" fontId="4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3" fontId="4" fillId="2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3" fontId="8" fillId="0" borderId="1" xfId="0" applyNumberFormat="1" applyFont="1" applyFill="1" applyBorder="1" applyAlignment="1" applyProtection="1">
      <alignment horizontal="right" vertical="center" wrapText="1"/>
    </xf>
    <xf numFmtId="3" fontId="8" fillId="2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</xf>
    <xf numFmtId="4" fontId="3" fillId="0" borderId="0" xfId="0" applyNumberFormat="1" applyFont="1"/>
    <xf numFmtId="3" fontId="1" fillId="2" borderId="1" xfId="0" applyNumberFormat="1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horizontal="right"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3" fontId="3" fillId="0" borderId="0" xfId="0" applyNumberFormat="1" applyFont="1"/>
    <xf numFmtId="3" fontId="4" fillId="2" borderId="1" xfId="0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/>
    <xf numFmtId="0" fontId="16" fillId="0" borderId="0" xfId="0" applyFont="1"/>
    <xf numFmtId="0" fontId="2" fillId="0" borderId="0" xfId="0" applyNumberFormat="1" applyFont="1" applyFill="1" applyAlignment="1" applyProtection="1"/>
    <xf numFmtId="0" fontId="2" fillId="2" borderId="0" xfId="0" applyNumberFormat="1" applyFont="1" applyFill="1" applyAlignment="1" applyProtection="1"/>
    <xf numFmtId="4" fontId="7" fillId="0" borderId="0" xfId="0" applyNumberFormat="1" applyFont="1"/>
    <xf numFmtId="0" fontId="1" fillId="2" borderId="0" xfId="0" applyNumberFormat="1" applyFont="1" applyFill="1" applyAlignment="1" applyProtection="1"/>
    <xf numFmtId="0" fontId="2" fillId="0" borderId="2" xfId="0" applyNumberFormat="1" applyFont="1" applyFill="1" applyBorder="1" applyAlignment="1" applyProtection="1"/>
    <xf numFmtId="0" fontId="7" fillId="0" borderId="2" xfId="0" applyFont="1" applyBorder="1" applyAlignment="1"/>
    <xf numFmtId="0" fontId="1" fillId="0" borderId="0" xfId="0" applyNumberFormat="1" applyFont="1" applyFill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04"/>
  <sheetViews>
    <sheetView tabSelected="1" view="pageBreakPreview" zoomScale="70" zoomScaleNormal="80" zoomScaleSheetLayoutView="70" workbookViewId="0">
      <selection activeCell="G1" sqref="G1:G1048576"/>
    </sheetView>
  </sheetViews>
  <sheetFormatPr defaultRowHeight="23.25" x14ac:dyDescent="0.35"/>
  <cols>
    <col min="1" max="1" width="23.28515625" style="1" customWidth="1"/>
    <col min="2" max="2" width="91.28515625" style="1" customWidth="1"/>
    <col min="3" max="3" width="30.5703125" style="1" customWidth="1"/>
    <col min="4" max="4" width="30.7109375" style="53" customWidth="1"/>
    <col min="5" max="5" width="25.140625" style="1" customWidth="1"/>
    <col min="6" max="6" width="25.28515625" style="1" customWidth="1"/>
    <col min="7" max="7" width="28.7109375" style="3" customWidth="1"/>
    <col min="8" max="8" width="9.140625" style="3"/>
    <col min="9" max="9" width="30" style="3" bestFit="1" customWidth="1"/>
    <col min="10" max="10" width="24.140625" style="3" bestFit="1" customWidth="1"/>
    <col min="11" max="16384" width="9.140625" style="3"/>
  </cols>
  <sheetData>
    <row r="1" spans="1:9" ht="122.25" customHeight="1" x14ac:dyDescent="0.35">
      <c r="D1" s="56" t="s">
        <v>0</v>
      </c>
      <c r="E1" s="56"/>
      <c r="F1" s="56"/>
      <c r="G1" s="2"/>
    </row>
    <row r="2" spans="1:9" ht="33" customHeight="1" x14ac:dyDescent="0.35">
      <c r="A2" s="57" t="s">
        <v>1</v>
      </c>
      <c r="B2" s="57"/>
      <c r="C2" s="57"/>
      <c r="D2" s="57"/>
      <c r="E2" s="57"/>
      <c r="F2" s="57"/>
      <c r="G2" s="2"/>
    </row>
    <row r="3" spans="1:9" ht="33" customHeight="1" x14ac:dyDescent="0.35">
      <c r="A3" s="4"/>
      <c r="B3" s="5">
        <v>26000000000</v>
      </c>
      <c r="C3" s="6"/>
      <c r="D3" s="6"/>
      <c r="E3" s="6"/>
      <c r="G3" s="2"/>
    </row>
    <row r="4" spans="1:9" ht="34.5" customHeight="1" x14ac:dyDescent="0.35">
      <c r="B4" s="7" t="s">
        <v>2</v>
      </c>
      <c r="C4" s="8"/>
      <c r="D4" s="9"/>
      <c r="E4" s="8"/>
      <c r="F4" s="10" t="s">
        <v>3</v>
      </c>
      <c r="G4" s="2"/>
    </row>
    <row r="5" spans="1:9" ht="21.75" customHeight="1" x14ac:dyDescent="0.35">
      <c r="A5" s="58" t="s">
        <v>4</v>
      </c>
      <c r="B5" s="58" t="s">
        <v>5</v>
      </c>
      <c r="C5" s="58" t="s">
        <v>6</v>
      </c>
      <c r="D5" s="59" t="s">
        <v>7</v>
      </c>
      <c r="E5" s="58" t="s">
        <v>8</v>
      </c>
      <c r="F5" s="58"/>
      <c r="G5" s="2"/>
    </row>
    <row r="6" spans="1:9" ht="43.5" customHeight="1" x14ac:dyDescent="0.35">
      <c r="A6" s="58"/>
      <c r="B6" s="58"/>
      <c r="C6" s="58"/>
      <c r="D6" s="59"/>
      <c r="E6" s="11" t="s">
        <v>6</v>
      </c>
      <c r="F6" s="11" t="s">
        <v>9</v>
      </c>
      <c r="G6" s="2"/>
    </row>
    <row r="7" spans="1:9" s="16" customFormat="1" ht="26.25" x14ac:dyDescent="0.35">
      <c r="A7" s="12">
        <v>10000000</v>
      </c>
      <c r="B7" s="13" t="s">
        <v>10</v>
      </c>
      <c r="C7" s="14">
        <f>C8+C11+C15+C19+C34</f>
        <v>55337101602</v>
      </c>
      <c r="D7" s="15">
        <f>D8+D11+D15+D19+D34</f>
        <v>55318568300</v>
      </c>
      <c r="E7" s="14">
        <f>E8+E11+E15+E19+E34</f>
        <v>18533302</v>
      </c>
      <c r="F7" s="14">
        <f>F8+F11+F15+F19</f>
        <v>0</v>
      </c>
      <c r="G7" s="2"/>
    </row>
    <row r="8" spans="1:9" s="21" customFormat="1" ht="46.5" x14ac:dyDescent="0.35">
      <c r="A8" s="17">
        <v>11000000</v>
      </c>
      <c r="B8" s="18" t="s">
        <v>11</v>
      </c>
      <c r="C8" s="19">
        <f>C9+C10</f>
        <v>37131385000</v>
      </c>
      <c r="D8" s="20">
        <f>D9+D10</f>
        <v>37131385000</v>
      </c>
      <c r="E8" s="19">
        <f>E9+E10</f>
        <v>0</v>
      </c>
      <c r="F8" s="19">
        <f>F9+F10</f>
        <v>0</v>
      </c>
      <c r="G8" s="2"/>
    </row>
    <row r="9" spans="1:9" ht="26.25" x14ac:dyDescent="0.35">
      <c r="A9" s="22">
        <v>11010000</v>
      </c>
      <c r="B9" s="23" t="s">
        <v>12</v>
      </c>
      <c r="C9" s="24">
        <f>D9+E9</f>
        <v>30614595500</v>
      </c>
      <c r="D9" s="25">
        <f>29396595500+958000000+260000000</f>
        <v>30614595500</v>
      </c>
      <c r="E9" s="26"/>
      <c r="F9" s="26"/>
      <c r="G9" s="2"/>
      <c r="I9" s="27"/>
    </row>
    <row r="10" spans="1:9" ht="26.25" x14ac:dyDescent="0.35">
      <c r="A10" s="22">
        <v>11020000</v>
      </c>
      <c r="B10" s="23" t="s">
        <v>13</v>
      </c>
      <c r="C10" s="24">
        <f>D10+E10</f>
        <v>6516789500</v>
      </c>
      <c r="D10" s="25">
        <f>5876000000+640789500</f>
        <v>6516789500</v>
      </c>
      <c r="E10" s="26"/>
      <c r="F10" s="26"/>
      <c r="G10" s="2"/>
      <c r="I10" s="27"/>
    </row>
    <row r="11" spans="1:9" s="21" customFormat="1" ht="46.5" x14ac:dyDescent="0.35">
      <c r="A11" s="17">
        <v>13000000</v>
      </c>
      <c r="B11" s="18" t="s">
        <v>14</v>
      </c>
      <c r="C11" s="19">
        <f>C12+C13+C14</f>
        <v>36233000</v>
      </c>
      <c r="D11" s="20">
        <f>D12+D13+D14</f>
        <v>36233000</v>
      </c>
      <c r="E11" s="19">
        <f>E12+E13+E14</f>
        <v>0</v>
      </c>
      <c r="F11" s="19">
        <f>F12+F13+F14</f>
        <v>0</v>
      </c>
      <c r="G11" s="2"/>
      <c r="I11" s="27"/>
    </row>
    <row r="12" spans="1:9" ht="26.25" x14ac:dyDescent="0.35">
      <c r="A12" s="22">
        <v>13020000</v>
      </c>
      <c r="B12" s="23" t="s">
        <v>15</v>
      </c>
      <c r="C12" s="24">
        <f>D12+E12</f>
        <v>29700000</v>
      </c>
      <c r="D12" s="28">
        <v>29700000</v>
      </c>
      <c r="E12" s="29"/>
      <c r="F12" s="29"/>
      <c r="G12" s="2"/>
      <c r="I12" s="27"/>
    </row>
    <row r="13" spans="1:9" ht="26.25" x14ac:dyDescent="0.35">
      <c r="A13" s="22">
        <v>13030000</v>
      </c>
      <c r="B13" s="23" t="s">
        <v>16</v>
      </c>
      <c r="C13" s="24">
        <f>D13+E13</f>
        <v>5710000</v>
      </c>
      <c r="D13" s="28">
        <v>5710000</v>
      </c>
      <c r="E13" s="29"/>
      <c r="F13" s="29"/>
      <c r="G13" s="2"/>
      <c r="I13" s="27"/>
    </row>
    <row r="14" spans="1:9" ht="26.25" x14ac:dyDescent="0.35">
      <c r="A14" s="22">
        <v>13070000</v>
      </c>
      <c r="B14" s="23" t="s">
        <v>17</v>
      </c>
      <c r="C14" s="24">
        <f>D14+E14</f>
        <v>823000</v>
      </c>
      <c r="D14" s="28">
        <v>823000</v>
      </c>
      <c r="E14" s="29"/>
      <c r="F14" s="29"/>
      <c r="G14" s="2"/>
      <c r="I14" s="27"/>
    </row>
    <row r="15" spans="1:9" s="21" customFormat="1" ht="26.25" x14ac:dyDescent="0.35">
      <c r="A15" s="17">
        <v>14000000</v>
      </c>
      <c r="B15" s="18" t="s">
        <v>18</v>
      </c>
      <c r="C15" s="19">
        <f>D15</f>
        <v>1691741000</v>
      </c>
      <c r="D15" s="20">
        <f>D18+D17+D16</f>
        <v>1691741000</v>
      </c>
      <c r="E15" s="19">
        <f>E18</f>
        <v>0</v>
      </c>
      <c r="F15" s="19">
        <f>F18</f>
        <v>0</v>
      </c>
      <c r="G15" s="2"/>
      <c r="I15" s="27"/>
    </row>
    <row r="16" spans="1:9" s="21" customFormat="1" ht="46.5" x14ac:dyDescent="0.35">
      <c r="A16" s="22">
        <v>14021900</v>
      </c>
      <c r="B16" s="23" t="s">
        <v>19</v>
      </c>
      <c r="C16" s="24">
        <f>D16</f>
        <v>30000000</v>
      </c>
      <c r="D16" s="30">
        <f>180000000-150000000</f>
        <v>30000000</v>
      </c>
      <c r="E16" s="19"/>
      <c r="F16" s="19"/>
      <c r="G16" s="2"/>
      <c r="I16" s="27"/>
    </row>
    <row r="17" spans="1:9" s="21" customFormat="1" ht="46.5" x14ac:dyDescent="0.35">
      <c r="A17" s="22">
        <v>14031900</v>
      </c>
      <c r="B17" s="23" t="s">
        <v>20</v>
      </c>
      <c r="C17" s="24">
        <f>D17</f>
        <v>100000000</v>
      </c>
      <c r="D17" s="30">
        <f>620000000-520000000</f>
        <v>100000000</v>
      </c>
      <c r="E17" s="19"/>
      <c r="F17" s="19"/>
      <c r="G17" s="2"/>
      <c r="I17" s="27"/>
    </row>
    <row r="18" spans="1:9" ht="57.75" customHeight="1" x14ac:dyDescent="0.35">
      <c r="A18" s="22">
        <v>14040000</v>
      </c>
      <c r="B18" s="23" t="s">
        <v>21</v>
      </c>
      <c r="C18" s="24">
        <f>D18+E18</f>
        <v>1561741000</v>
      </c>
      <c r="D18" s="28">
        <f>1428741000+133000000</f>
        <v>1561741000</v>
      </c>
      <c r="E18" s="29"/>
      <c r="F18" s="29"/>
      <c r="G18" s="2"/>
      <c r="I18" s="27"/>
    </row>
    <row r="19" spans="1:9" s="21" customFormat="1" ht="26.25" x14ac:dyDescent="0.35">
      <c r="A19" s="17">
        <v>18000000</v>
      </c>
      <c r="B19" s="18" t="s">
        <v>22</v>
      </c>
      <c r="C19" s="19">
        <f t="shared" ref="C19:C30" si="0">D19</f>
        <v>16459209300</v>
      </c>
      <c r="D19" s="20">
        <f>D20+D31+D32+D33</f>
        <v>16459209300</v>
      </c>
      <c r="E19" s="19">
        <f>E20+E25+E26+E27+E28+E29+E30+E31+E32+E33</f>
        <v>0</v>
      </c>
      <c r="F19" s="19">
        <f>F20+F25+F26+F27+F28+F29+F30+F31+F32+F33</f>
        <v>0</v>
      </c>
      <c r="G19" s="2"/>
      <c r="I19" s="27"/>
    </row>
    <row r="20" spans="1:9" ht="26.25" x14ac:dyDescent="0.35">
      <c r="A20" s="22">
        <v>18010000</v>
      </c>
      <c r="B20" s="23" t="s">
        <v>23</v>
      </c>
      <c r="C20" s="24">
        <f t="shared" si="0"/>
        <v>5236580900</v>
      </c>
      <c r="D20" s="30">
        <f>D21+D22+D23+D24+D25+D26+D27+D28+D29+D30</f>
        <v>5236580900</v>
      </c>
      <c r="E20" s="24">
        <f>E25+E26+E27+E28+E29+E30</f>
        <v>0</v>
      </c>
      <c r="F20" s="24">
        <f>F25+F26+F27+F28+F29+F30</f>
        <v>0</v>
      </c>
      <c r="G20" s="2"/>
      <c r="I20" s="27"/>
    </row>
    <row r="21" spans="1:9" ht="69.75" x14ac:dyDescent="0.35">
      <c r="A21" s="22">
        <v>18010100</v>
      </c>
      <c r="B21" s="23" t="s">
        <v>24</v>
      </c>
      <c r="C21" s="24">
        <f t="shared" si="0"/>
        <v>65944200</v>
      </c>
      <c r="D21" s="30">
        <f>63944200+2000000</f>
        <v>65944200</v>
      </c>
      <c r="E21" s="24"/>
      <c r="F21" s="24"/>
      <c r="G21" s="2"/>
      <c r="I21" s="27"/>
    </row>
    <row r="22" spans="1:9" ht="69.75" x14ac:dyDescent="0.35">
      <c r="A22" s="22">
        <v>18010200</v>
      </c>
      <c r="B22" s="23" t="s">
        <v>25</v>
      </c>
      <c r="C22" s="24">
        <f t="shared" si="0"/>
        <v>33206900</v>
      </c>
      <c r="D22" s="30">
        <f>171749800-138542900</f>
        <v>33206900</v>
      </c>
      <c r="E22" s="24"/>
      <c r="F22" s="24"/>
      <c r="G22" s="2"/>
      <c r="I22" s="27"/>
    </row>
    <row r="23" spans="1:9" ht="69.75" x14ac:dyDescent="0.35">
      <c r="A23" s="22">
        <v>18010300</v>
      </c>
      <c r="B23" s="23" t="s">
        <v>26</v>
      </c>
      <c r="C23" s="24">
        <f t="shared" si="0"/>
        <v>41793100</v>
      </c>
      <c r="D23" s="30">
        <f>107774800-65981700</f>
        <v>41793100</v>
      </c>
      <c r="E23" s="24"/>
      <c r="F23" s="24"/>
      <c r="G23" s="2"/>
      <c r="I23" s="27"/>
    </row>
    <row r="24" spans="1:9" ht="69.75" x14ac:dyDescent="0.35">
      <c r="A24" s="22">
        <v>18010400</v>
      </c>
      <c r="B24" s="23" t="s">
        <v>27</v>
      </c>
      <c r="C24" s="24">
        <f t="shared" si="0"/>
        <v>1485355800</v>
      </c>
      <c r="D24" s="30">
        <f>1345244800+361000000-220889000</f>
        <v>1485355800</v>
      </c>
      <c r="E24" s="24"/>
      <c r="F24" s="24"/>
      <c r="G24" s="2"/>
      <c r="I24" s="27"/>
    </row>
    <row r="25" spans="1:9" ht="26.25" x14ac:dyDescent="0.35">
      <c r="A25" s="22">
        <v>18010500</v>
      </c>
      <c r="B25" s="23" t="s">
        <v>28</v>
      </c>
      <c r="C25" s="24">
        <f t="shared" si="0"/>
        <v>1285611700</v>
      </c>
      <c r="D25" s="30">
        <f>1963045200-677433500</f>
        <v>1285611700</v>
      </c>
      <c r="E25" s="29"/>
      <c r="F25" s="29"/>
      <c r="G25" s="2"/>
      <c r="I25" s="27"/>
    </row>
    <row r="26" spans="1:9" ht="26.25" x14ac:dyDescent="0.35">
      <c r="A26" s="22">
        <v>18010600</v>
      </c>
      <c r="B26" s="23" t="s">
        <v>29</v>
      </c>
      <c r="C26" s="24">
        <f t="shared" si="0"/>
        <v>2276846100</v>
      </c>
      <c r="D26" s="30">
        <f>2974302600+112100000-809556500</f>
        <v>2276846100</v>
      </c>
      <c r="E26" s="29"/>
      <c r="F26" s="29"/>
      <c r="G26" s="2"/>
      <c r="I26" s="27"/>
    </row>
    <row r="27" spans="1:9" ht="26.25" x14ac:dyDescent="0.35">
      <c r="A27" s="22">
        <v>18010700</v>
      </c>
      <c r="B27" s="23" t="s">
        <v>30</v>
      </c>
      <c r="C27" s="24">
        <f t="shared" si="0"/>
        <v>10169200</v>
      </c>
      <c r="D27" s="30">
        <f>39849100-29679900</f>
        <v>10169200</v>
      </c>
      <c r="E27" s="29"/>
      <c r="F27" s="29"/>
      <c r="G27" s="2"/>
      <c r="I27" s="27"/>
    </row>
    <row r="28" spans="1:9" ht="26.25" x14ac:dyDescent="0.35">
      <c r="A28" s="22">
        <v>18010900</v>
      </c>
      <c r="B28" s="23" t="s">
        <v>31</v>
      </c>
      <c r="C28" s="24">
        <f t="shared" si="0"/>
        <v>9153900</v>
      </c>
      <c r="D28" s="30">
        <f>31192100-22038200</f>
        <v>9153900</v>
      </c>
      <c r="E28" s="29"/>
      <c r="F28" s="29"/>
      <c r="G28" s="2"/>
      <c r="I28" s="27"/>
    </row>
    <row r="29" spans="1:9" ht="26.25" x14ac:dyDescent="0.35">
      <c r="A29" s="22">
        <v>18011000</v>
      </c>
      <c r="B29" s="23" t="s">
        <v>32</v>
      </c>
      <c r="C29" s="24">
        <f t="shared" si="0"/>
        <v>6500000</v>
      </c>
      <c r="D29" s="30">
        <f>21448300-14948300</f>
        <v>6500000</v>
      </c>
      <c r="E29" s="29"/>
      <c r="F29" s="29"/>
      <c r="G29" s="2"/>
      <c r="I29" s="27"/>
    </row>
    <row r="30" spans="1:9" ht="26.25" x14ac:dyDescent="0.35">
      <c r="A30" s="22">
        <v>18011100</v>
      </c>
      <c r="B30" s="23" t="s">
        <v>33</v>
      </c>
      <c r="C30" s="24">
        <f t="shared" si="0"/>
        <v>22000000</v>
      </c>
      <c r="D30" s="30">
        <f>20641700+1358300</f>
        <v>22000000</v>
      </c>
      <c r="E30" s="29"/>
      <c r="F30" s="29"/>
      <c r="G30" s="2"/>
      <c r="I30" s="27"/>
    </row>
    <row r="31" spans="1:9" ht="26.25" hidden="1" x14ac:dyDescent="0.35">
      <c r="A31" s="22">
        <v>18020000</v>
      </c>
      <c r="B31" s="23" t="s">
        <v>34</v>
      </c>
      <c r="C31" s="24">
        <f>D31+E31</f>
        <v>0</v>
      </c>
      <c r="D31" s="28"/>
      <c r="E31" s="29"/>
      <c r="F31" s="29"/>
      <c r="G31" s="2"/>
      <c r="I31" s="27"/>
    </row>
    <row r="32" spans="1:9" ht="26.25" x14ac:dyDescent="0.35">
      <c r="A32" s="22">
        <v>18030000</v>
      </c>
      <c r="B32" s="23" t="s">
        <v>35</v>
      </c>
      <c r="C32" s="24">
        <f>D32+E32</f>
        <v>37660000</v>
      </c>
      <c r="D32" s="28">
        <f>33350000+9200000-4890000</f>
        <v>37660000</v>
      </c>
      <c r="E32" s="29"/>
      <c r="F32" s="29"/>
      <c r="G32" s="2"/>
      <c r="I32" s="27"/>
    </row>
    <row r="33" spans="1:9" ht="26.25" x14ac:dyDescent="0.35">
      <c r="A33" s="22">
        <v>18050000</v>
      </c>
      <c r="B33" s="23" t="s">
        <v>36</v>
      </c>
      <c r="C33" s="24">
        <f>D33+E33</f>
        <v>11184968400</v>
      </c>
      <c r="D33" s="28">
        <f>8272300000+808000000+2104668400</f>
        <v>11184968400</v>
      </c>
      <c r="E33" s="29"/>
      <c r="F33" s="29"/>
      <c r="G33" s="2"/>
      <c r="I33" s="27"/>
    </row>
    <row r="34" spans="1:9" s="21" customFormat="1" ht="26.25" x14ac:dyDescent="0.35">
      <c r="A34" s="17">
        <v>19000000</v>
      </c>
      <c r="B34" s="18" t="s">
        <v>37</v>
      </c>
      <c r="C34" s="19">
        <f>C35</f>
        <v>18533302</v>
      </c>
      <c r="D34" s="20">
        <f>D35</f>
        <v>0</v>
      </c>
      <c r="E34" s="19">
        <f>E35</f>
        <v>18533302</v>
      </c>
      <c r="F34" s="19">
        <f>F35</f>
        <v>0</v>
      </c>
      <c r="G34" s="2"/>
      <c r="I34" s="27"/>
    </row>
    <row r="35" spans="1:9" ht="26.25" x14ac:dyDescent="0.35">
      <c r="A35" s="22">
        <v>19010000</v>
      </c>
      <c r="B35" s="23" t="s">
        <v>38</v>
      </c>
      <c r="C35" s="24">
        <f>D35+E35</f>
        <v>18533302</v>
      </c>
      <c r="D35" s="28"/>
      <c r="E35" s="29">
        <f>35770000-17236698</f>
        <v>18533302</v>
      </c>
      <c r="F35" s="29"/>
      <c r="G35" s="2"/>
      <c r="I35" s="27"/>
    </row>
    <row r="36" spans="1:9" s="16" customFormat="1" ht="26.25" x14ac:dyDescent="0.35">
      <c r="A36" s="12">
        <v>20000000</v>
      </c>
      <c r="B36" s="13" t="s">
        <v>39</v>
      </c>
      <c r="C36" s="14">
        <f>C37+C46+C51+C56+C45</f>
        <v>2751715182</v>
      </c>
      <c r="D36" s="15">
        <f>D37+D46+D51</f>
        <v>608233300</v>
      </c>
      <c r="E36" s="14">
        <f>E37+E46+E51+E56+E45</f>
        <v>2143481882</v>
      </c>
      <c r="F36" s="14">
        <f>F37+F46+F51+F56</f>
        <v>34000</v>
      </c>
      <c r="G36" s="2"/>
      <c r="I36" s="27"/>
    </row>
    <row r="37" spans="1:9" s="21" customFormat="1" ht="40.5" customHeight="1" x14ac:dyDescent="0.35">
      <c r="A37" s="17">
        <v>21000000</v>
      </c>
      <c r="B37" s="18" t="s">
        <v>40</v>
      </c>
      <c r="C37" s="19">
        <f>+C38+C39+C40</f>
        <v>125533300</v>
      </c>
      <c r="D37" s="20">
        <f>+D40+D38</f>
        <v>125533300</v>
      </c>
      <c r="E37" s="19">
        <f>+E39+E40+E42+E43</f>
        <v>0</v>
      </c>
      <c r="F37" s="19">
        <f>+F39+F40+F42+F43</f>
        <v>0</v>
      </c>
      <c r="G37" s="2"/>
      <c r="I37" s="27"/>
    </row>
    <row r="38" spans="1:9" s="21" customFormat="1" ht="70.5" customHeight="1" x14ac:dyDescent="0.35">
      <c r="A38" s="22">
        <v>21010300</v>
      </c>
      <c r="B38" s="23" t="s">
        <v>41</v>
      </c>
      <c r="C38" s="29">
        <f>D38</f>
        <v>84293000</v>
      </c>
      <c r="D38" s="31">
        <f>35000000+7620000+41673000</f>
        <v>84293000</v>
      </c>
      <c r="E38" s="19"/>
      <c r="F38" s="19"/>
      <c r="G38" s="2"/>
      <c r="I38" s="27"/>
    </row>
    <row r="39" spans="1:9" ht="82.5" customHeight="1" x14ac:dyDescent="0.35">
      <c r="A39" s="22">
        <v>21010800</v>
      </c>
      <c r="B39" s="23" t="s">
        <v>42</v>
      </c>
      <c r="C39" s="24">
        <f t="shared" ref="C39:C44" si="1">D39+E39</f>
        <v>0</v>
      </c>
      <c r="D39" s="28"/>
      <c r="E39" s="29">
        <f>F39</f>
        <v>0</v>
      </c>
      <c r="F39" s="29">
        <f>10000000-10000000</f>
        <v>0</v>
      </c>
      <c r="G39" s="2"/>
      <c r="I39" s="27"/>
    </row>
    <row r="40" spans="1:9" ht="26.25" x14ac:dyDescent="0.35">
      <c r="A40" s="11">
        <v>21080000</v>
      </c>
      <c r="B40" s="32" t="s">
        <v>43</v>
      </c>
      <c r="C40" s="33">
        <f t="shared" si="1"/>
        <v>41240300</v>
      </c>
      <c r="D40" s="34">
        <f>D42+D43+D44+D41</f>
        <v>41240300</v>
      </c>
      <c r="E40" s="35"/>
      <c r="F40" s="35"/>
      <c r="G40" s="2"/>
      <c r="I40" s="27"/>
    </row>
    <row r="41" spans="1:9" ht="26.25" x14ac:dyDescent="0.35">
      <c r="A41" s="22">
        <v>21080500</v>
      </c>
      <c r="B41" s="23" t="s">
        <v>43</v>
      </c>
      <c r="C41" s="24">
        <f t="shared" si="1"/>
        <v>1100000</v>
      </c>
      <c r="D41" s="28">
        <v>1100000</v>
      </c>
      <c r="E41" s="29"/>
      <c r="F41" s="29"/>
      <c r="G41" s="2"/>
      <c r="I41" s="27"/>
    </row>
    <row r="42" spans="1:9" ht="100.5" customHeight="1" x14ac:dyDescent="0.35">
      <c r="A42" s="22">
        <v>21080900</v>
      </c>
      <c r="B42" s="23" t="s">
        <v>44</v>
      </c>
      <c r="C42" s="24">
        <f t="shared" si="1"/>
        <v>140300</v>
      </c>
      <c r="D42" s="28">
        <f>100000+40300</f>
        <v>140300</v>
      </c>
      <c r="E42" s="29"/>
      <c r="F42" s="29"/>
      <c r="G42" s="2"/>
      <c r="I42" s="27"/>
    </row>
    <row r="43" spans="1:9" ht="26.25" x14ac:dyDescent="0.35">
      <c r="A43" s="22">
        <v>21081100</v>
      </c>
      <c r="B43" s="23" t="s">
        <v>45</v>
      </c>
      <c r="C43" s="24">
        <f t="shared" si="1"/>
        <v>36000000</v>
      </c>
      <c r="D43" s="28">
        <f>100000+17300000+18600000</f>
        <v>36000000</v>
      </c>
      <c r="E43" s="29"/>
      <c r="F43" s="29"/>
      <c r="G43" s="2"/>
      <c r="I43" s="27"/>
    </row>
    <row r="44" spans="1:9" ht="70.5" customHeight="1" x14ac:dyDescent="0.35">
      <c r="A44" s="22">
        <v>21081500</v>
      </c>
      <c r="B44" s="23" t="s">
        <v>46</v>
      </c>
      <c r="C44" s="24">
        <f t="shared" si="1"/>
        <v>4000000</v>
      </c>
      <c r="D44" s="28">
        <f>100000+2300000+1600000</f>
        <v>4000000</v>
      </c>
      <c r="E44" s="29"/>
      <c r="F44" s="29"/>
      <c r="G44" s="2"/>
      <c r="I44" s="27"/>
    </row>
    <row r="45" spans="1:9" ht="69.75" hidden="1" x14ac:dyDescent="0.35">
      <c r="A45" s="22">
        <v>21110000</v>
      </c>
      <c r="B45" s="23" t="s">
        <v>47</v>
      </c>
      <c r="C45" s="24">
        <f>E45</f>
        <v>0</v>
      </c>
      <c r="D45" s="28"/>
      <c r="E45" s="29"/>
      <c r="F45" s="29"/>
      <c r="G45" s="2"/>
      <c r="I45" s="27"/>
    </row>
    <row r="46" spans="1:9" s="21" customFormat="1" ht="46.5" x14ac:dyDescent="0.35">
      <c r="A46" s="17">
        <v>22000000</v>
      </c>
      <c r="B46" s="18" t="s">
        <v>48</v>
      </c>
      <c r="C46" s="19">
        <f>C47+C48+C50</f>
        <v>467700000</v>
      </c>
      <c r="D46" s="20">
        <f>D47+D48+D50</f>
        <v>467700000</v>
      </c>
      <c r="E46" s="19">
        <f>E47+E48+E50</f>
        <v>0</v>
      </c>
      <c r="F46" s="19">
        <f>F47+F48+F50</f>
        <v>0</v>
      </c>
      <c r="G46" s="2"/>
      <c r="I46" s="27"/>
    </row>
    <row r="47" spans="1:9" ht="26.25" x14ac:dyDescent="0.35">
      <c r="A47" s="22">
        <v>22010000</v>
      </c>
      <c r="B47" s="23" t="s">
        <v>49</v>
      </c>
      <c r="C47" s="24">
        <f>D47+E47</f>
        <v>418000000</v>
      </c>
      <c r="D47" s="28">
        <f>488300000-7660300-62639700</f>
        <v>418000000</v>
      </c>
      <c r="E47" s="29"/>
      <c r="F47" s="29"/>
      <c r="G47" s="2"/>
      <c r="I47" s="27"/>
    </row>
    <row r="48" spans="1:9" ht="46.5" customHeight="1" x14ac:dyDescent="0.35">
      <c r="A48" s="22">
        <v>22080000</v>
      </c>
      <c r="B48" s="36" t="s">
        <v>50</v>
      </c>
      <c r="C48" s="24">
        <f>C49</f>
        <v>20000000</v>
      </c>
      <c r="D48" s="30">
        <f>D49</f>
        <v>20000000</v>
      </c>
      <c r="E48" s="24">
        <f>E49</f>
        <v>0</v>
      </c>
      <c r="F48" s="24">
        <f>F49</f>
        <v>0</v>
      </c>
      <c r="G48" s="2"/>
      <c r="I48" s="27"/>
    </row>
    <row r="49" spans="1:9" ht="69.75" x14ac:dyDescent="0.35">
      <c r="A49" s="22">
        <v>22080400</v>
      </c>
      <c r="B49" s="23" t="s">
        <v>51</v>
      </c>
      <c r="C49" s="24">
        <f>D49+E49</f>
        <v>20000000</v>
      </c>
      <c r="D49" s="28">
        <f>150000000-130000000</f>
        <v>20000000</v>
      </c>
      <c r="E49" s="29"/>
      <c r="F49" s="29"/>
      <c r="G49" s="2"/>
      <c r="I49" s="27"/>
    </row>
    <row r="50" spans="1:9" ht="26.25" x14ac:dyDescent="0.35">
      <c r="A50" s="22">
        <v>22090000</v>
      </c>
      <c r="B50" s="23" t="s">
        <v>52</v>
      </c>
      <c r="C50" s="24">
        <f>D50+E50</f>
        <v>29700000</v>
      </c>
      <c r="D50" s="28">
        <f>38000000-8300000</f>
        <v>29700000</v>
      </c>
      <c r="E50" s="29"/>
      <c r="F50" s="29"/>
      <c r="G50" s="2"/>
      <c r="I50" s="27"/>
    </row>
    <row r="51" spans="1:9" s="21" customFormat="1" ht="26.25" x14ac:dyDescent="0.35">
      <c r="A51" s="17">
        <v>24000000</v>
      </c>
      <c r="B51" s="18" t="s">
        <v>53</v>
      </c>
      <c r="C51" s="19">
        <f>+C52+C53+C54+C55</f>
        <v>18634000</v>
      </c>
      <c r="D51" s="20">
        <f>+D52+D54+D55</f>
        <v>15000000</v>
      </c>
      <c r="E51" s="19">
        <f>+E52+E53+E54+E55</f>
        <v>3634000</v>
      </c>
      <c r="F51" s="19">
        <f>+F52+F54+F55</f>
        <v>34000</v>
      </c>
      <c r="G51" s="2"/>
      <c r="I51" s="27"/>
    </row>
    <row r="52" spans="1:9" ht="26.25" x14ac:dyDescent="0.35">
      <c r="A52" s="22">
        <v>24060300</v>
      </c>
      <c r="B52" s="23" t="s">
        <v>43</v>
      </c>
      <c r="C52" s="24">
        <f>D52+E52</f>
        <v>15000000</v>
      </c>
      <c r="D52" s="30">
        <f>100000+8200000+6700000</f>
        <v>15000000</v>
      </c>
      <c r="E52" s="24"/>
      <c r="F52" s="24"/>
      <c r="G52" s="2"/>
      <c r="I52" s="27"/>
    </row>
    <row r="53" spans="1:9" ht="46.5" x14ac:dyDescent="0.35">
      <c r="A53" s="22">
        <v>24061600</v>
      </c>
      <c r="B53" s="23" t="s">
        <v>54</v>
      </c>
      <c r="C53" s="24">
        <f>E53</f>
        <v>3500000</v>
      </c>
      <c r="D53" s="30"/>
      <c r="E53" s="24">
        <v>3500000</v>
      </c>
      <c r="F53" s="24"/>
      <c r="G53" s="2"/>
      <c r="I53" s="27"/>
    </row>
    <row r="54" spans="1:9" ht="74.25" customHeight="1" x14ac:dyDescent="0.35">
      <c r="A54" s="22">
        <v>24062100</v>
      </c>
      <c r="B54" s="23" t="s">
        <v>55</v>
      </c>
      <c r="C54" s="24">
        <f>D54+E54</f>
        <v>100000</v>
      </c>
      <c r="D54" s="30"/>
      <c r="E54" s="24">
        <v>100000</v>
      </c>
      <c r="F54" s="24"/>
      <c r="G54" s="2"/>
      <c r="I54" s="27"/>
    </row>
    <row r="55" spans="1:9" ht="54" customHeight="1" x14ac:dyDescent="0.35">
      <c r="A55" s="22">
        <v>24110700</v>
      </c>
      <c r="B55" s="23" t="s">
        <v>56</v>
      </c>
      <c r="C55" s="24">
        <f>D55+E55</f>
        <v>34000</v>
      </c>
      <c r="D55" s="30"/>
      <c r="E55" s="24">
        <f>F55</f>
        <v>34000</v>
      </c>
      <c r="F55" s="24">
        <v>34000</v>
      </c>
      <c r="G55" s="2"/>
      <c r="I55" s="27"/>
    </row>
    <row r="56" spans="1:9" s="21" customFormat="1" ht="26.25" x14ac:dyDescent="0.35">
      <c r="A56" s="17">
        <v>25000000</v>
      </c>
      <c r="B56" s="18" t="s">
        <v>57</v>
      </c>
      <c r="C56" s="19">
        <f>C57+C58</f>
        <v>2139847882</v>
      </c>
      <c r="D56" s="20">
        <f>D57+D58</f>
        <v>0</v>
      </c>
      <c r="E56" s="19">
        <f>E57+E58</f>
        <v>2139847882</v>
      </c>
      <c r="F56" s="19">
        <f>F57+F58</f>
        <v>0</v>
      </c>
      <c r="G56" s="2"/>
      <c r="I56" s="27"/>
    </row>
    <row r="57" spans="1:9" ht="46.5" x14ac:dyDescent="0.35">
      <c r="A57" s="22">
        <v>25010000</v>
      </c>
      <c r="B57" s="23" t="s">
        <v>58</v>
      </c>
      <c r="C57" s="24">
        <f>D57+E57</f>
        <v>2087636082</v>
      </c>
      <c r="D57" s="30"/>
      <c r="E57" s="24">
        <v>2087636082</v>
      </c>
      <c r="F57" s="24"/>
      <c r="G57" s="2"/>
      <c r="I57" s="27"/>
    </row>
    <row r="58" spans="1:9" ht="35.25" customHeight="1" x14ac:dyDescent="0.35">
      <c r="A58" s="22">
        <v>25020000</v>
      </c>
      <c r="B58" s="23" t="s">
        <v>59</v>
      </c>
      <c r="C58" s="24">
        <f>D58+E58</f>
        <v>52211800</v>
      </c>
      <c r="D58" s="30"/>
      <c r="E58" s="24">
        <v>52211800</v>
      </c>
      <c r="F58" s="24"/>
      <c r="G58" s="2"/>
      <c r="I58" s="27"/>
    </row>
    <row r="59" spans="1:9" s="16" customFormat="1" ht="26.25" x14ac:dyDescent="0.35">
      <c r="A59" s="12">
        <v>30000000</v>
      </c>
      <c r="B59" s="13" t="s">
        <v>60</v>
      </c>
      <c r="C59" s="14">
        <f>C60+C64</f>
        <v>1185910500</v>
      </c>
      <c r="D59" s="15">
        <f>D60+D64</f>
        <v>8710500</v>
      </c>
      <c r="E59" s="14">
        <f>E60+E64</f>
        <v>1177200000</v>
      </c>
      <c r="F59" s="14">
        <f>F60+F64</f>
        <v>1177200000</v>
      </c>
      <c r="G59" s="2"/>
      <c r="I59" s="27"/>
    </row>
    <row r="60" spans="1:9" s="21" customFormat="1" ht="26.25" x14ac:dyDescent="0.35">
      <c r="A60" s="17">
        <v>31000000</v>
      </c>
      <c r="B60" s="18" t="s">
        <v>61</v>
      </c>
      <c r="C60" s="19">
        <f>C61+C63+C62</f>
        <v>308710500</v>
      </c>
      <c r="D60" s="20">
        <f>D61+D63+D62</f>
        <v>8710500</v>
      </c>
      <c r="E60" s="19">
        <f>E61+E63</f>
        <v>300000000</v>
      </c>
      <c r="F60" s="19">
        <f>F61+F63</f>
        <v>300000000</v>
      </c>
      <c r="G60" s="2"/>
      <c r="I60" s="27"/>
    </row>
    <row r="61" spans="1:9" ht="116.25" x14ac:dyDescent="0.35">
      <c r="A61" s="22">
        <v>31010200</v>
      </c>
      <c r="B61" s="23" t="s">
        <v>62</v>
      </c>
      <c r="C61" s="24">
        <f>D61+E61</f>
        <v>960500</v>
      </c>
      <c r="D61" s="28">
        <f>100000+860500</f>
        <v>960500</v>
      </c>
      <c r="E61" s="29"/>
      <c r="F61" s="29"/>
      <c r="G61" s="2"/>
      <c r="I61" s="27"/>
    </row>
    <row r="62" spans="1:9" ht="46.5" x14ac:dyDescent="0.35">
      <c r="A62" s="22">
        <v>31020000</v>
      </c>
      <c r="B62" s="23" t="s">
        <v>63</v>
      </c>
      <c r="C62" s="24">
        <f>D62</f>
        <v>7750000</v>
      </c>
      <c r="D62" s="28">
        <v>7750000</v>
      </c>
      <c r="E62" s="29"/>
      <c r="F62" s="29"/>
      <c r="G62" s="2"/>
      <c r="I62" s="27"/>
    </row>
    <row r="63" spans="1:9" ht="69.75" x14ac:dyDescent="0.35">
      <c r="A63" s="22">
        <v>31030000</v>
      </c>
      <c r="B63" s="23" t="s">
        <v>64</v>
      </c>
      <c r="C63" s="24">
        <f>D63+E63</f>
        <v>300000000</v>
      </c>
      <c r="D63" s="28"/>
      <c r="E63" s="29">
        <f>F63</f>
        <v>300000000</v>
      </c>
      <c r="F63" s="29">
        <v>300000000</v>
      </c>
      <c r="G63" s="2"/>
      <c r="I63" s="27"/>
    </row>
    <row r="64" spans="1:9" s="21" customFormat="1" ht="26.25" x14ac:dyDescent="0.35">
      <c r="A64" s="17">
        <v>33000000</v>
      </c>
      <c r="B64" s="18" t="s">
        <v>65</v>
      </c>
      <c r="C64" s="19">
        <f>C65</f>
        <v>877200000</v>
      </c>
      <c r="D64" s="20">
        <f>D65</f>
        <v>0</v>
      </c>
      <c r="E64" s="19">
        <f>E65</f>
        <v>877200000</v>
      </c>
      <c r="F64" s="19">
        <f>F65</f>
        <v>877200000</v>
      </c>
      <c r="G64" s="2"/>
      <c r="I64" s="27"/>
    </row>
    <row r="65" spans="1:10" ht="26.25" x14ac:dyDescent="0.35">
      <c r="A65" s="22">
        <v>33010000</v>
      </c>
      <c r="B65" s="23" t="s">
        <v>66</v>
      </c>
      <c r="C65" s="24">
        <f t="shared" ref="C65:C72" si="2">D65+E65</f>
        <v>877200000</v>
      </c>
      <c r="D65" s="28"/>
      <c r="E65" s="31">
        <f>F65</f>
        <v>877200000</v>
      </c>
      <c r="F65" s="37">
        <f>1237200000-360000000</f>
        <v>877200000</v>
      </c>
      <c r="G65" s="2"/>
      <c r="I65" s="27"/>
    </row>
    <row r="66" spans="1:10" ht="26.25" x14ac:dyDescent="0.35">
      <c r="A66" s="12">
        <v>50000000</v>
      </c>
      <c r="B66" s="13" t="s">
        <v>67</v>
      </c>
      <c r="C66" s="14">
        <f t="shared" si="2"/>
        <v>386530686</v>
      </c>
      <c r="D66" s="15">
        <f>D67</f>
        <v>0</v>
      </c>
      <c r="E66" s="14">
        <f>E67</f>
        <v>386530686</v>
      </c>
      <c r="F66" s="14">
        <f>F67</f>
        <v>0</v>
      </c>
      <c r="G66" s="2"/>
      <c r="I66" s="27"/>
    </row>
    <row r="67" spans="1:10" ht="69.75" x14ac:dyDescent="0.35">
      <c r="A67" s="17">
        <v>50110000</v>
      </c>
      <c r="B67" s="38" t="s">
        <v>68</v>
      </c>
      <c r="C67" s="19">
        <f t="shared" si="2"/>
        <v>386530686</v>
      </c>
      <c r="D67" s="20">
        <f>D68+D69+D70+D72</f>
        <v>0</v>
      </c>
      <c r="E67" s="19">
        <f>E68+E69+E70+E72+E71+E73</f>
        <v>386530686</v>
      </c>
      <c r="F67" s="19">
        <f>F68+F69+F70+F72</f>
        <v>0</v>
      </c>
      <c r="G67" s="2"/>
      <c r="I67" s="27"/>
    </row>
    <row r="68" spans="1:10" ht="46.5" x14ac:dyDescent="0.35">
      <c r="A68" s="22">
        <v>50110002</v>
      </c>
      <c r="B68" s="39" t="s">
        <v>69</v>
      </c>
      <c r="C68" s="24">
        <f t="shared" si="2"/>
        <v>7000000</v>
      </c>
      <c r="D68" s="28"/>
      <c r="E68" s="29">
        <v>7000000</v>
      </c>
      <c r="F68" s="29"/>
      <c r="G68" s="2"/>
      <c r="I68" s="27"/>
    </row>
    <row r="69" spans="1:10" ht="139.5" x14ac:dyDescent="0.35">
      <c r="A69" s="22">
        <v>50110004</v>
      </c>
      <c r="B69" s="39" t="s">
        <v>70</v>
      </c>
      <c r="C69" s="24">
        <f t="shared" si="2"/>
        <v>77694516</v>
      </c>
      <c r="D69" s="28"/>
      <c r="E69" s="29">
        <f>90000000-305484-12000000</f>
        <v>77694516</v>
      </c>
      <c r="F69" s="29"/>
      <c r="G69" s="2"/>
      <c r="I69" s="27"/>
    </row>
    <row r="70" spans="1:10" ht="116.25" x14ac:dyDescent="0.35">
      <c r="A70" s="22">
        <v>50110005</v>
      </c>
      <c r="B70" s="40" t="s">
        <v>71</v>
      </c>
      <c r="C70" s="24">
        <f t="shared" si="2"/>
        <v>80893153</v>
      </c>
      <c r="D70" s="28"/>
      <c r="E70" s="29">
        <f>270000000-1106847-188000000</f>
        <v>80893153</v>
      </c>
      <c r="F70" s="29"/>
      <c r="G70" s="2"/>
      <c r="I70" s="27"/>
    </row>
    <row r="71" spans="1:10" ht="48.75" customHeight="1" x14ac:dyDescent="0.35">
      <c r="A71" s="22">
        <v>50110007</v>
      </c>
      <c r="B71" s="40" t="s">
        <v>72</v>
      </c>
      <c r="C71" s="24">
        <f t="shared" si="2"/>
        <v>161592991</v>
      </c>
      <c r="D71" s="28"/>
      <c r="E71" s="29">
        <f>240000000-28407009-50000000</f>
        <v>161592991</v>
      </c>
      <c r="F71" s="29"/>
      <c r="G71" s="2"/>
      <c r="I71" s="27"/>
    </row>
    <row r="72" spans="1:10" ht="46.5" x14ac:dyDescent="0.35">
      <c r="A72" s="22">
        <v>50110009</v>
      </c>
      <c r="B72" s="40" t="s">
        <v>73</v>
      </c>
      <c r="C72" s="24">
        <f t="shared" si="2"/>
        <v>49350026</v>
      </c>
      <c r="D72" s="28"/>
      <c r="E72" s="29">
        <f>50000000-649974</f>
        <v>49350026</v>
      </c>
      <c r="F72" s="29"/>
      <c r="G72" s="2"/>
      <c r="I72" s="27"/>
    </row>
    <row r="73" spans="1:10" ht="93" x14ac:dyDescent="0.35">
      <c r="A73" s="22">
        <v>50110006</v>
      </c>
      <c r="B73" s="40" t="s">
        <v>74</v>
      </c>
      <c r="C73" s="24">
        <v>10000000</v>
      </c>
      <c r="D73" s="28"/>
      <c r="E73" s="29">
        <f>10000000</f>
        <v>10000000</v>
      </c>
      <c r="F73" s="29"/>
      <c r="G73" s="2"/>
      <c r="I73" s="27"/>
    </row>
    <row r="74" spans="1:10" ht="51" x14ac:dyDescent="0.35">
      <c r="A74" s="22"/>
      <c r="B74" s="41" t="s">
        <v>75</v>
      </c>
      <c r="C74" s="14">
        <f>C7+C36+C59+C66</f>
        <v>59661257970</v>
      </c>
      <c r="D74" s="15">
        <f>D7+D36+D59+D66</f>
        <v>55935512100</v>
      </c>
      <c r="E74" s="14">
        <f>E7+E36+E59+E66</f>
        <v>3725745870</v>
      </c>
      <c r="F74" s="14">
        <f>F7+F36+F59+F66</f>
        <v>1177234000</v>
      </c>
      <c r="G74" s="2"/>
      <c r="I74" s="27"/>
      <c r="J74" s="42"/>
    </row>
    <row r="75" spans="1:10" s="16" customFormat="1" ht="26.25" x14ac:dyDescent="0.35">
      <c r="A75" s="12">
        <v>40000000</v>
      </c>
      <c r="B75" s="13" t="s">
        <v>76</v>
      </c>
      <c r="C75" s="14">
        <f>D75+E75</f>
        <v>8993596540</v>
      </c>
      <c r="D75" s="43">
        <f>D76+D100</f>
        <v>6423849640</v>
      </c>
      <c r="E75" s="44">
        <f>E76+E100</f>
        <v>2569746900</v>
      </c>
      <c r="F75" s="44">
        <f>F76+F100</f>
        <v>109705800</v>
      </c>
      <c r="G75" s="2"/>
      <c r="I75" s="27"/>
    </row>
    <row r="76" spans="1:10" s="21" customFormat="1" ht="26.25" x14ac:dyDescent="0.35">
      <c r="A76" s="17">
        <v>41000000</v>
      </c>
      <c r="B76" s="18" t="s">
        <v>77</v>
      </c>
      <c r="C76" s="19">
        <f>D76+E76</f>
        <v>8883890740</v>
      </c>
      <c r="D76" s="45">
        <f>D79+D77</f>
        <v>6423849640</v>
      </c>
      <c r="E76" s="46">
        <f>E79+E77</f>
        <v>2460041100</v>
      </c>
      <c r="F76" s="46">
        <f>F79</f>
        <v>0</v>
      </c>
      <c r="G76" s="2"/>
      <c r="I76" s="27"/>
    </row>
    <row r="77" spans="1:10" s="21" customFormat="1" ht="26.25" x14ac:dyDescent="0.35">
      <c r="A77" s="17">
        <v>41020000</v>
      </c>
      <c r="B77" s="18" t="s">
        <v>78</v>
      </c>
      <c r="C77" s="19">
        <f>D77</f>
        <v>81037200</v>
      </c>
      <c r="D77" s="45">
        <f>D78</f>
        <v>81037200</v>
      </c>
      <c r="E77" s="46"/>
      <c r="F77" s="46"/>
      <c r="G77" s="2"/>
      <c r="I77" s="27"/>
    </row>
    <row r="78" spans="1:10" s="21" customFormat="1" ht="98.25" customHeight="1" x14ac:dyDescent="0.35">
      <c r="A78" s="22">
        <v>41021000</v>
      </c>
      <c r="B78" s="23" t="s">
        <v>79</v>
      </c>
      <c r="C78" s="29">
        <f>D78</f>
        <v>81037200</v>
      </c>
      <c r="D78" s="28">
        <v>81037200</v>
      </c>
      <c r="E78" s="46"/>
      <c r="F78" s="46"/>
      <c r="G78" s="2"/>
      <c r="I78" s="27"/>
    </row>
    <row r="79" spans="1:10" ht="26.25" x14ac:dyDescent="0.35">
      <c r="A79" s="17">
        <v>41030000</v>
      </c>
      <c r="B79" s="18" t="s">
        <v>80</v>
      </c>
      <c r="C79" s="19">
        <f t="shared" ref="C79:C99" si="3">D79+E79</f>
        <v>8802853540</v>
      </c>
      <c r="D79" s="20">
        <f>+D80+D81+D82+D83+D84+D85+D86+D87+D88+D89+D90+D91+D92+D93+D94+D95+D96+D97+D98</f>
        <v>6342812440</v>
      </c>
      <c r="E79" s="19">
        <f>E99+E90</f>
        <v>2460041100</v>
      </c>
      <c r="F79" s="19">
        <f>F90</f>
        <v>0</v>
      </c>
      <c r="G79" s="2"/>
      <c r="I79" s="27"/>
    </row>
    <row r="80" spans="1:10" ht="409.5" hidden="1" customHeight="1" x14ac:dyDescent="0.35">
      <c r="A80" s="22">
        <v>41030500</v>
      </c>
      <c r="B80" s="23" t="s">
        <v>81</v>
      </c>
      <c r="C80" s="47">
        <f t="shared" si="3"/>
        <v>0</v>
      </c>
      <c r="D80" s="28"/>
      <c r="E80" s="19"/>
      <c r="F80" s="19"/>
      <c r="G80" s="2"/>
      <c r="I80" s="27"/>
    </row>
    <row r="81" spans="1:9" ht="79.5" customHeight="1" x14ac:dyDescent="0.35">
      <c r="A81" s="22">
        <v>41031200</v>
      </c>
      <c r="B81" s="23" t="s">
        <v>82</v>
      </c>
      <c r="C81" s="47">
        <f t="shared" si="3"/>
        <v>511692440</v>
      </c>
      <c r="D81" s="28">
        <f>511512500+179940</f>
        <v>511692440</v>
      </c>
      <c r="E81" s="19"/>
      <c r="F81" s="19"/>
      <c r="G81" s="2"/>
      <c r="I81" s="27"/>
    </row>
    <row r="82" spans="1:9" ht="75" hidden="1" customHeight="1" x14ac:dyDescent="0.35">
      <c r="A82" s="22">
        <v>41032700</v>
      </c>
      <c r="B82" s="23" t="s">
        <v>83</v>
      </c>
      <c r="C82" s="47">
        <f t="shared" si="3"/>
        <v>0</v>
      </c>
      <c r="D82" s="28"/>
      <c r="E82" s="19"/>
      <c r="F82" s="19"/>
      <c r="G82" s="2"/>
      <c r="I82" s="27"/>
    </row>
    <row r="83" spans="1:9" ht="78" customHeight="1" x14ac:dyDescent="0.35">
      <c r="A83" s="22">
        <v>41033000</v>
      </c>
      <c r="B83" s="23" t="s">
        <v>84</v>
      </c>
      <c r="C83" s="47">
        <f t="shared" si="3"/>
        <v>231240200</v>
      </c>
      <c r="D83" s="28">
        <f>171551100+59689100</f>
        <v>231240200</v>
      </c>
      <c r="E83" s="19"/>
      <c r="F83" s="19"/>
      <c r="G83" s="2"/>
      <c r="I83" s="27"/>
    </row>
    <row r="84" spans="1:9" ht="78" hidden="1" customHeight="1" x14ac:dyDescent="0.35">
      <c r="A84" s="22">
        <v>41033800</v>
      </c>
      <c r="B84" s="23" t="s">
        <v>85</v>
      </c>
      <c r="C84" s="47">
        <f t="shared" si="3"/>
        <v>0</v>
      </c>
      <c r="D84" s="28"/>
      <c r="E84" s="19"/>
      <c r="F84" s="19"/>
      <c r="G84" s="2"/>
      <c r="I84" s="27"/>
    </row>
    <row r="85" spans="1:9" ht="78" hidden="1" customHeight="1" x14ac:dyDescent="0.35">
      <c r="A85" s="22">
        <v>41033800</v>
      </c>
      <c r="B85" s="23" t="s">
        <v>85</v>
      </c>
      <c r="C85" s="47">
        <f t="shared" si="3"/>
        <v>0</v>
      </c>
      <c r="D85" s="28">
        <v>0</v>
      </c>
      <c r="E85" s="19"/>
      <c r="F85" s="19"/>
      <c r="G85" s="2"/>
      <c r="I85" s="27"/>
    </row>
    <row r="86" spans="1:9" ht="46.5" x14ac:dyDescent="0.35">
      <c r="A86" s="22">
        <v>41033900</v>
      </c>
      <c r="B86" s="23" t="s">
        <v>86</v>
      </c>
      <c r="C86" s="24">
        <f t="shared" si="3"/>
        <v>5576332600</v>
      </c>
      <c r="D86" s="28">
        <f>5995506400+200419000-619592800</f>
        <v>5576332600</v>
      </c>
      <c r="E86" s="29"/>
      <c r="F86" s="29"/>
      <c r="G86" s="2"/>
      <c r="I86" s="27"/>
    </row>
    <row r="87" spans="1:9" ht="52.5" hidden="1" customHeight="1" x14ac:dyDescent="0.35">
      <c r="A87" s="22">
        <v>41034200</v>
      </c>
      <c r="B87" s="23" t="s">
        <v>87</v>
      </c>
      <c r="C87" s="24">
        <f t="shared" si="3"/>
        <v>0</v>
      </c>
      <c r="D87" s="28"/>
      <c r="E87" s="29"/>
      <c r="F87" s="29"/>
      <c r="G87" s="2"/>
      <c r="I87" s="27"/>
    </row>
    <row r="88" spans="1:9" ht="72.75" hidden="1" customHeight="1" x14ac:dyDescent="0.35">
      <c r="A88" s="22">
        <v>41034500</v>
      </c>
      <c r="B88" s="23" t="s">
        <v>88</v>
      </c>
      <c r="C88" s="24">
        <f t="shared" si="3"/>
        <v>0</v>
      </c>
      <c r="D88" s="28"/>
      <c r="E88" s="29"/>
      <c r="F88" s="29"/>
      <c r="G88" s="2"/>
      <c r="I88" s="27"/>
    </row>
    <row r="89" spans="1:9" ht="145.5" customHeight="1" x14ac:dyDescent="0.35">
      <c r="A89" s="22">
        <v>41034400</v>
      </c>
      <c r="B89" s="23" t="s">
        <v>89</v>
      </c>
      <c r="C89" s="24">
        <f t="shared" si="3"/>
        <v>274800</v>
      </c>
      <c r="D89" s="28">
        <f>18679200-854200-17550200</f>
        <v>274800</v>
      </c>
      <c r="E89" s="29"/>
      <c r="F89" s="29"/>
      <c r="G89" s="2"/>
      <c r="I89" s="27" t="s">
        <v>90</v>
      </c>
    </row>
    <row r="90" spans="1:9" ht="69.75" hidden="1" x14ac:dyDescent="0.35">
      <c r="A90" s="22">
        <v>41034500</v>
      </c>
      <c r="B90" s="23" t="s">
        <v>91</v>
      </c>
      <c r="C90" s="24">
        <f t="shared" si="3"/>
        <v>0</v>
      </c>
      <c r="D90" s="28">
        <v>0</v>
      </c>
      <c r="E90" s="29">
        <f>F90</f>
        <v>0</v>
      </c>
      <c r="F90" s="29"/>
      <c r="G90" s="2"/>
      <c r="I90" s="27"/>
    </row>
    <row r="91" spans="1:9" ht="75" customHeight="1" x14ac:dyDescent="0.35">
      <c r="A91" s="22">
        <v>41035400</v>
      </c>
      <c r="B91" s="23" t="s">
        <v>92</v>
      </c>
      <c r="C91" s="24">
        <f t="shared" si="3"/>
        <v>23272400</v>
      </c>
      <c r="D91" s="28">
        <f>25858600-653100-1933100</f>
        <v>23272400</v>
      </c>
      <c r="E91" s="29"/>
      <c r="F91" s="29"/>
      <c r="G91" s="2"/>
      <c r="I91" s="27"/>
    </row>
    <row r="92" spans="1:9" ht="94.5" hidden="1" customHeight="1" x14ac:dyDescent="0.35">
      <c r="A92" s="22">
        <v>41035600</v>
      </c>
      <c r="B92" s="23" t="s">
        <v>93</v>
      </c>
      <c r="C92" s="24">
        <f t="shared" si="3"/>
        <v>0</v>
      </c>
      <c r="D92" s="28">
        <f>20050000-20050000</f>
        <v>0</v>
      </c>
      <c r="E92" s="29"/>
      <c r="F92" s="29"/>
      <c r="G92" s="2"/>
      <c r="I92" s="27"/>
    </row>
    <row r="93" spans="1:9" ht="110.25" hidden="1" customHeight="1" x14ac:dyDescent="0.35">
      <c r="A93" s="22">
        <v>41035900</v>
      </c>
      <c r="B93" s="23" t="s">
        <v>94</v>
      </c>
      <c r="C93" s="24">
        <f t="shared" si="3"/>
        <v>0</v>
      </c>
      <c r="D93" s="28"/>
      <c r="E93" s="29"/>
      <c r="F93" s="29"/>
      <c r="G93" s="2"/>
      <c r="I93" s="27"/>
    </row>
    <row r="94" spans="1:9" ht="360" hidden="1" customHeight="1" x14ac:dyDescent="0.35">
      <c r="A94" s="22">
        <v>41036100</v>
      </c>
      <c r="B94" s="23" t="s">
        <v>95</v>
      </c>
      <c r="C94" s="24">
        <f t="shared" si="3"/>
        <v>0</v>
      </c>
      <c r="D94" s="28"/>
      <c r="E94" s="29"/>
      <c r="F94" s="29"/>
      <c r="G94" s="2"/>
      <c r="I94" s="27"/>
    </row>
    <row r="95" spans="1:9" ht="314.25" hidden="1" customHeight="1" x14ac:dyDescent="0.35">
      <c r="A95" s="22">
        <v>41036400</v>
      </c>
      <c r="B95" s="23" t="s">
        <v>96</v>
      </c>
      <c r="C95" s="24">
        <f t="shared" si="3"/>
        <v>0</v>
      </c>
      <c r="D95" s="28"/>
      <c r="E95" s="29"/>
      <c r="F95" s="29"/>
      <c r="G95" s="2"/>
      <c r="I95" s="27"/>
    </row>
    <row r="96" spans="1:9" ht="81.75" hidden="1" customHeight="1" x14ac:dyDescent="0.35">
      <c r="A96" s="22">
        <v>41037000</v>
      </c>
      <c r="B96" s="23" t="s">
        <v>97</v>
      </c>
      <c r="C96" s="24">
        <f t="shared" si="3"/>
        <v>0</v>
      </c>
      <c r="D96" s="28"/>
      <c r="E96" s="29"/>
      <c r="F96" s="29"/>
      <c r="G96" s="2"/>
      <c r="I96" s="27"/>
    </row>
    <row r="97" spans="1:10" ht="75" hidden="1" customHeight="1" x14ac:dyDescent="0.35">
      <c r="A97" s="22">
        <v>41037200</v>
      </c>
      <c r="B97" s="23" t="s">
        <v>98</v>
      </c>
      <c r="C97" s="24">
        <f t="shared" si="3"/>
        <v>0</v>
      </c>
      <c r="D97" s="28"/>
      <c r="E97" s="29"/>
      <c r="F97" s="29"/>
      <c r="G97" s="2"/>
      <c r="I97" s="27"/>
    </row>
    <row r="98" spans="1:10" ht="82.5" hidden="1" customHeight="1" x14ac:dyDescent="0.35">
      <c r="A98" s="22">
        <v>41037200</v>
      </c>
      <c r="B98" s="23" t="s">
        <v>98</v>
      </c>
      <c r="C98" s="24">
        <f t="shared" si="3"/>
        <v>0</v>
      </c>
      <c r="D98" s="28"/>
      <c r="E98" s="29"/>
      <c r="F98" s="29"/>
      <c r="G98" s="2"/>
      <c r="I98" s="27"/>
    </row>
    <row r="99" spans="1:10" ht="127.5" customHeight="1" x14ac:dyDescent="0.35">
      <c r="A99" s="22">
        <v>41037300</v>
      </c>
      <c r="B99" s="23" t="s">
        <v>99</v>
      </c>
      <c r="C99" s="29">
        <f t="shared" si="3"/>
        <v>2460041100</v>
      </c>
      <c r="D99" s="28"/>
      <c r="E99" s="29">
        <f>2314138900+145902200</f>
        <v>2460041100</v>
      </c>
      <c r="F99" s="48"/>
      <c r="G99" s="2"/>
      <c r="I99" s="27"/>
    </row>
    <row r="100" spans="1:10" ht="49.5" customHeight="1" x14ac:dyDescent="0.35">
      <c r="A100" s="11">
        <v>42000000</v>
      </c>
      <c r="B100" s="32" t="s">
        <v>100</v>
      </c>
      <c r="C100" s="35">
        <f>D100+E100</f>
        <v>109705800</v>
      </c>
      <c r="D100" s="34"/>
      <c r="E100" s="35">
        <f>E101</f>
        <v>109705800</v>
      </c>
      <c r="F100" s="35">
        <f>E100</f>
        <v>109705800</v>
      </c>
      <c r="G100" s="2"/>
      <c r="I100" s="27"/>
    </row>
    <row r="101" spans="1:10" ht="31.5" customHeight="1" x14ac:dyDescent="0.35">
      <c r="A101" s="22">
        <v>42020000</v>
      </c>
      <c r="B101" s="23" t="s">
        <v>101</v>
      </c>
      <c r="C101" s="29">
        <f>E101</f>
        <v>109705800</v>
      </c>
      <c r="D101" s="28"/>
      <c r="E101" s="29">
        <v>109705800</v>
      </c>
      <c r="F101" s="29">
        <f>E101</f>
        <v>109705800</v>
      </c>
      <c r="G101" s="2"/>
      <c r="I101" s="27"/>
    </row>
    <row r="102" spans="1:10" s="49" customFormat="1" ht="26.25" x14ac:dyDescent="0.4">
      <c r="A102" s="12"/>
      <c r="B102" s="41" t="s">
        <v>102</v>
      </c>
      <c r="C102" s="14">
        <f>C74+C75</f>
        <v>68654854510</v>
      </c>
      <c r="D102" s="15">
        <f>D74+D75</f>
        <v>62359361740</v>
      </c>
      <c r="E102" s="14">
        <f>E74+E75</f>
        <v>6295492770</v>
      </c>
      <c r="F102" s="14">
        <f>F74+F75</f>
        <v>1286939800</v>
      </c>
      <c r="G102" s="2"/>
      <c r="I102" s="27"/>
      <c r="J102" s="27"/>
    </row>
    <row r="103" spans="1:10" s="16" customFormat="1" ht="97.15" customHeight="1" x14ac:dyDescent="0.4">
      <c r="A103" s="50" t="s">
        <v>103</v>
      </c>
      <c r="B103" s="50"/>
      <c r="C103" s="50"/>
      <c r="D103" s="51"/>
      <c r="E103" s="54" t="s">
        <v>104</v>
      </c>
      <c r="F103" s="55"/>
      <c r="G103" s="2"/>
      <c r="I103" s="52"/>
    </row>
    <row r="104" spans="1:10" ht="26.25" x14ac:dyDescent="0.35">
      <c r="G104" s="2"/>
    </row>
  </sheetData>
  <mergeCells count="8">
    <mergeCell ref="E103:F103"/>
    <mergeCell ref="D1:F1"/>
    <mergeCell ref="A2:F2"/>
    <mergeCell ref="A5:A6"/>
    <mergeCell ref="B5:B6"/>
    <mergeCell ref="C5:C6"/>
    <mergeCell ref="D5:D6"/>
    <mergeCell ref="E5:F5"/>
  </mergeCells>
  <printOptions horizontalCentered="1"/>
  <pageMargins left="0.31496062992125984" right="0.23622047244094491" top="0.51181102362204722" bottom="0.51181102362204722" header="0.31496062992125984" footer="0.35433070866141736"/>
  <pageSetup paperSize="9" scale="43" fitToWidth="3" fitToHeight="3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листопад</vt:lpstr>
      <vt:lpstr>листопад!Заголовки_для_печати</vt:lpstr>
      <vt:lpstr>листопад!Область_печати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Марина Г. Сошко</cp:lastModifiedBy>
  <dcterms:created xsi:type="dcterms:W3CDTF">2022-11-18T15:23:01Z</dcterms:created>
  <dcterms:modified xsi:type="dcterms:W3CDTF">2022-11-18T16:07:56Z</dcterms:modified>
</cp:coreProperties>
</file>