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300"/>
  </bookViews>
  <sheets>
    <sheet name="Статитстичний звіт" sheetId="26" r:id="rId1"/>
    <sheet name="Перелік додатків" sheetId="22" r:id="rId2"/>
    <sheet name="Додаток №1" sheetId="3" r:id="rId3"/>
    <sheet name="Додаток № 1.1" sheetId="4" r:id="rId4"/>
    <sheet name="Додаток № 1.2" sheetId="5" r:id="rId5"/>
    <sheet name="Додаток № 1.3" sheetId="23" r:id="rId6"/>
    <sheet name="Додаток № 2" sheetId="6" r:id="rId7"/>
    <sheet name="Додаток № 3" sheetId="7" r:id="rId8"/>
    <sheet name="Додаток № 4.1" sheetId="8" r:id="rId9"/>
    <sheet name="Додаток № 4.2" sheetId="9" r:id="rId10"/>
    <sheet name="Додаток № 4.3" sheetId="10" r:id="rId11"/>
    <sheet name="Додаток № 4.4" sheetId="27" r:id="rId12"/>
    <sheet name="Додаток № 5" sheetId="11" r:id="rId13"/>
    <sheet name="Додаток № 6" sheetId="12" r:id="rId14"/>
    <sheet name="Додаток № 7" sheetId="13" r:id="rId15"/>
    <sheet name="Додаток № 8" sheetId="14" r:id="rId16"/>
    <sheet name="Додаток № 9.1" sheetId="15" r:id="rId17"/>
    <sheet name="Додаток № 9.2" sheetId="17" r:id="rId18"/>
    <sheet name="Додаток № 9.3" sheetId="16" r:id="rId19"/>
    <sheet name="Додаток № 9.4" sheetId="18" r:id="rId20"/>
    <sheet name="Додаток № 10" sheetId="19" r:id="rId21"/>
    <sheet name="Додаток № 11" sheetId="20" r:id="rId22"/>
    <sheet name="Додаток № 12" sheetId="25" r:id="rId23"/>
  </sheets>
  <definedNames>
    <definedName name="_xlnm._FilterDatabase" localSheetId="11" hidden="1">'Додаток № 4.4'!$C$6:$T$6</definedName>
    <definedName name="_xlnm._FilterDatabase" localSheetId="0" hidden="1">'Статитстичний звіт'!$C$10:$L$10</definedName>
  </definedNames>
  <calcPr calcId="162913"/>
</workbook>
</file>

<file path=xl/calcChain.xml><?xml version="1.0" encoding="utf-8"?>
<calcChain xmlns="http://schemas.openxmlformats.org/spreadsheetml/2006/main">
  <c r="T19" i="27" l="1"/>
  <c r="T17" i="27"/>
  <c r="T16" i="27"/>
  <c r="T15" i="27"/>
  <c r="T14" i="27"/>
  <c r="T13" i="27"/>
  <c r="T12" i="27"/>
  <c r="T11" i="27"/>
  <c r="T10" i="27"/>
  <c r="T9" i="27"/>
  <c r="T8" i="27"/>
  <c r="T7" i="27"/>
  <c r="T18" i="27"/>
  <c r="T17" i="10" l="1"/>
  <c r="T8" i="10"/>
  <c r="T9" i="10"/>
  <c r="T10" i="10"/>
  <c r="T11" i="10"/>
  <c r="T12" i="10"/>
  <c r="T13" i="10"/>
  <c r="T14" i="10"/>
  <c r="T15" i="10"/>
  <c r="T16" i="10"/>
  <c r="T7" i="10"/>
  <c r="F71" i="26"/>
  <c r="K57" i="26"/>
  <c r="I57" i="26"/>
  <c r="G57" i="26"/>
  <c r="F57" i="26"/>
  <c r="D57" i="26"/>
  <c r="K5" i="25" l="1"/>
  <c r="K6" i="25"/>
  <c r="I6" i="25"/>
  <c r="K19" i="26" l="1"/>
  <c r="K6" i="26" s="1"/>
  <c r="K24" i="25" l="1"/>
  <c r="K23" i="25"/>
  <c r="K22" i="25"/>
  <c r="K21" i="25"/>
  <c r="K20" i="25"/>
  <c r="K19" i="25"/>
  <c r="K18" i="25"/>
  <c r="K17" i="25"/>
  <c r="K16" i="25"/>
  <c r="K15" i="25"/>
  <c r="K14" i="25"/>
  <c r="K13" i="25"/>
  <c r="K12" i="25"/>
  <c r="K11" i="25"/>
  <c r="K10" i="25"/>
  <c r="K9" i="25"/>
  <c r="K8" i="25"/>
  <c r="I9" i="25"/>
  <c r="I10" i="25"/>
  <c r="I11" i="25"/>
  <c r="I12" i="25"/>
  <c r="I13" i="25"/>
  <c r="I14" i="25"/>
  <c r="I15" i="25"/>
  <c r="I16" i="25"/>
  <c r="I17" i="25"/>
  <c r="I18" i="25"/>
  <c r="I19" i="25"/>
  <c r="I20" i="25"/>
  <c r="I21" i="25"/>
  <c r="I22" i="25"/>
  <c r="I23" i="25"/>
  <c r="I24" i="25"/>
  <c r="I8" i="25"/>
  <c r="K7" i="25"/>
  <c r="I7" i="25"/>
  <c r="I5" i="25" l="1"/>
  <c r="I5" i="26" l="1"/>
  <c r="K5" i="26"/>
  <c r="F70" i="26"/>
  <c r="F69" i="26"/>
  <c r="F68" i="26"/>
  <c r="F66" i="26"/>
  <c r="F64" i="26"/>
  <c r="F63" i="26"/>
  <c r="F62" i="26"/>
  <c r="L71" i="26"/>
  <c r="L70" i="26"/>
  <c r="L69" i="26"/>
  <c r="L68" i="26"/>
  <c r="L66" i="26"/>
  <c r="L65" i="26"/>
  <c r="L64" i="26"/>
  <c r="L63" i="26"/>
  <c r="L62" i="26"/>
  <c r="J71" i="26"/>
  <c r="J70" i="26"/>
  <c r="J69" i="26"/>
  <c r="J68" i="26"/>
  <c r="J66" i="26"/>
  <c r="J65" i="26"/>
  <c r="J64" i="26"/>
  <c r="J63" i="26"/>
  <c r="J62" i="26"/>
  <c r="H71" i="26"/>
  <c r="H70" i="26"/>
  <c r="H69" i="26"/>
  <c r="H68" i="26"/>
  <c r="H66" i="26"/>
  <c r="H65" i="26"/>
  <c r="H64" i="26"/>
  <c r="H63" i="26"/>
  <c r="H62" i="26"/>
  <c r="E71" i="26"/>
  <c r="E70" i="26"/>
  <c r="E69" i="26"/>
  <c r="E68" i="26"/>
  <c r="E66" i="26"/>
  <c r="E65" i="26"/>
  <c r="E64" i="26"/>
  <c r="E63" i="26"/>
  <c r="E62" i="26"/>
  <c r="J61" i="26"/>
  <c r="F61" i="26"/>
  <c r="L61" i="26"/>
  <c r="E61" i="26"/>
  <c r="H61" i="26"/>
  <c r="F58" i="26"/>
  <c r="F60" i="26"/>
  <c r="F59" i="26"/>
  <c r="F65" i="26"/>
  <c r="H60" i="26"/>
  <c r="H59" i="26"/>
  <c r="J60" i="26"/>
  <c r="J59" i="26"/>
  <c r="K72" i="26" l="1"/>
  <c r="G21" i="26"/>
  <c r="G5" i="26" s="1"/>
  <c r="F21" i="26"/>
  <c r="F5" i="26" s="1"/>
  <c r="K77" i="26"/>
  <c r="D77" i="26"/>
  <c r="K76" i="26"/>
  <c r="D76" i="26"/>
  <c r="K33" i="26"/>
  <c r="L53" i="26" s="1"/>
  <c r="I33" i="26"/>
  <c r="J52" i="26" s="1"/>
  <c r="D33" i="26"/>
  <c r="E53" i="26" s="1"/>
  <c r="K23" i="26"/>
  <c r="L31" i="26" s="1"/>
  <c r="I23" i="26"/>
  <c r="J32" i="26" s="1"/>
  <c r="D23" i="26"/>
  <c r="E31" i="26" s="1"/>
  <c r="K10" i="26"/>
  <c r="I10" i="26"/>
  <c r="D10" i="26"/>
  <c r="K75" i="26" l="1"/>
  <c r="L77" i="26" s="1"/>
  <c r="E17" i="26"/>
  <c r="I21" i="26"/>
  <c r="J10" i="26" s="1"/>
  <c r="D21" i="26"/>
  <c r="E33" i="26" s="1"/>
  <c r="K21" i="26"/>
  <c r="E23" i="26"/>
  <c r="D75" i="26"/>
  <c r="E77" i="26" s="1"/>
  <c r="E11" i="26"/>
  <c r="L11" i="26"/>
  <c r="J13" i="26"/>
  <c r="E14" i="26"/>
  <c r="L14" i="26"/>
  <c r="J15" i="26"/>
  <c r="E16" i="26"/>
  <c r="L16" i="26"/>
  <c r="J17" i="26"/>
  <c r="E18" i="26"/>
  <c r="L18" i="26"/>
  <c r="H23" i="26"/>
  <c r="L23" i="26"/>
  <c r="J24" i="26"/>
  <c r="E25" i="26"/>
  <c r="L25" i="26"/>
  <c r="J27" i="26"/>
  <c r="E28" i="26"/>
  <c r="L28" i="26"/>
  <c r="J29" i="26"/>
  <c r="E30" i="26"/>
  <c r="L30" i="26"/>
  <c r="J31" i="26"/>
  <c r="E32" i="26"/>
  <c r="L32" i="26"/>
  <c r="E34" i="26"/>
  <c r="L34" i="26"/>
  <c r="J35" i="26"/>
  <c r="E36" i="26"/>
  <c r="L36" i="26"/>
  <c r="J37" i="26"/>
  <c r="E38" i="26"/>
  <c r="L38" i="26"/>
  <c r="J41" i="26"/>
  <c r="E42" i="26"/>
  <c r="L42" i="26"/>
  <c r="J43" i="26"/>
  <c r="E44" i="26"/>
  <c r="L44" i="26"/>
  <c r="J45" i="26"/>
  <c r="E46" i="26"/>
  <c r="L46" i="26"/>
  <c r="J47" i="26"/>
  <c r="E48" i="26"/>
  <c r="L48" i="26"/>
  <c r="J49" i="26"/>
  <c r="E50" i="26"/>
  <c r="L50" i="26"/>
  <c r="J51" i="26"/>
  <c r="E52" i="26"/>
  <c r="L52" i="26"/>
  <c r="J53" i="26"/>
  <c r="E60" i="26"/>
  <c r="L60" i="26"/>
  <c r="H10" i="26"/>
  <c r="J11" i="26"/>
  <c r="E13" i="26"/>
  <c r="L13" i="26"/>
  <c r="J14" i="26"/>
  <c r="E15" i="26"/>
  <c r="L15" i="26"/>
  <c r="J16" i="26"/>
  <c r="L17" i="26"/>
  <c r="J18" i="26"/>
  <c r="E24" i="26"/>
  <c r="L24" i="26"/>
  <c r="J25" i="26"/>
  <c r="E27" i="26"/>
  <c r="L27" i="26"/>
  <c r="J28" i="26"/>
  <c r="E29" i="26"/>
  <c r="L29" i="26"/>
  <c r="J30" i="26"/>
  <c r="H33" i="26"/>
  <c r="L33" i="26"/>
  <c r="J34" i="26"/>
  <c r="E35" i="26"/>
  <c r="L35" i="26"/>
  <c r="J36" i="26"/>
  <c r="E37" i="26"/>
  <c r="L37" i="26"/>
  <c r="J38" i="26"/>
  <c r="E41" i="26"/>
  <c r="L41" i="26"/>
  <c r="J42" i="26"/>
  <c r="E43" i="26"/>
  <c r="L43" i="26"/>
  <c r="J44" i="26"/>
  <c r="E45" i="26"/>
  <c r="L45" i="26"/>
  <c r="J46" i="26"/>
  <c r="E47" i="26"/>
  <c r="L47" i="26"/>
  <c r="J48" i="26"/>
  <c r="E49" i="26"/>
  <c r="L49" i="26"/>
  <c r="J50" i="26"/>
  <c r="E51" i="26"/>
  <c r="L51" i="26"/>
  <c r="E59" i="26"/>
  <c r="L59" i="26"/>
  <c r="L76" i="26"/>
  <c r="D5" i="26" l="1"/>
  <c r="J33" i="26"/>
  <c r="J23" i="26"/>
  <c r="L21" i="26"/>
  <c r="J21" i="26"/>
  <c r="L10" i="26"/>
  <c r="E76" i="26"/>
  <c r="H21" i="26"/>
  <c r="E10" i="26" l="1"/>
  <c r="H5" i="26"/>
  <c r="E21" i="26"/>
  <c r="E7" i="3" l="1"/>
  <c r="E5" i="3"/>
  <c r="E6" i="3"/>
  <c r="M17" i="9" l="1"/>
  <c r="S17" i="9"/>
  <c r="M17" i="8"/>
  <c r="O14" i="19" l="1"/>
  <c r="N22" i="20"/>
  <c r="O17" i="12" l="1"/>
  <c r="M17" i="12"/>
  <c r="O17" i="11"/>
  <c r="M17" i="11"/>
  <c r="M33" i="7"/>
  <c r="N16" i="23" l="1"/>
  <c r="N17" i="5"/>
  <c r="N17" i="4"/>
  <c r="K7" i="3" l="1"/>
  <c r="K6" i="3"/>
  <c r="J11" i="3" l="1"/>
  <c r="I11" i="3"/>
  <c r="J30" i="3"/>
  <c r="I30" i="3"/>
  <c r="G30" i="3"/>
  <c r="J28" i="3" l="1"/>
  <c r="I28" i="3"/>
  <c r="G28" i="3"/>
  <c r="J5" i="3" l="1"/>
  <c r="J44" i="3"/>
  <c r="I44" i="3"/>
  <c r="G44" i="3"/>
  <c r="E44" i="3"/>
  <c r="J42" i="3"/>
  <c r="I42" i="3"/>
  <c r="G42" i="3"/>
  <c r="E42" i="3"/>
  <c r="G40" i="3"/>
  <c r="J40" i="3"/>
  <c r="I40" i="3"/>
  <c r="E40" i="3"/>
  <c r="J35" i="3"/>
  <c r="I35" i="3"/>
  <c r="G35" i="3"/>
  <c r="E35" i="3"/>
  <c r="J37" i="3"/>
  <c r="I37" i="3"/>
  <c r="I5" i="3" s="1"/>
  <c r="G37" i="3"/>
  <c r="H39" i="3"/>
  <c r="K39" i="3"/>
  <c r="F39" i="3"/>
  <c r="E37" i="3"/>
  <c r="E30" i="3"/>
  <c r="E32" i="3"/>
  <c r="J26" i="3"/>
  <c r="I26" i="3"/>
  <c r="G26" i="3"/>
  <c r="E26" i="3"/>
  <c r="K13" i="3"/>
  <c r="E28" i="3"/>
  <c r="E23" i="3"/>
  <c r="E20" i="3"/>
  <c r="E17" i="3"/>
  <c r="E14" i="3"/>
  <c r="E11" i="3"/>
  <c r="E8" i="3"/>
  <c r="G14" i="3"/>
  <c r="I14" i="3"/>
  <c r="J14" i="3"/>
  <c r="G8" i="3"/>
  <c r="I8" i="3"/>
  <c r="J8" i="3"/>
  <c r="K26" i="25" l="1"/>
  <c r="I26" i="25"/>
  <c r="K25" i="25"/>
  <c r="I25" i="25"/>
  <c r="K45" i="3" l="1"/>
  <c r="H45" i="3"/>
  <c r="F45" i="3"/>
  <c r="K44" i="3"/>
  <c r="K43" i="3"/>
  <c r="H43" i="3"/>
  <c r="F43" i="3"/>
  <c r="K42" i="3"/>
  <c r="K41" i="3"/>
  <c r="H41" i="3"/>
  <c r="F41" i="3"/>
  <c r="K40" i="3"/>
  <c r="K38" i="3"/>
  <c r="H38" i="3"/>
  <c r="F38" i="3"/>
  <c r="K37" i="3"/>
  <c r="K36" i="3"/>
  <c r="F36" i="3"/>
  <c r="H36" i="3"/>
  <c r="K34" i="3"/>
  <c r="F34" i="3"/>
  <c r="K33" i="3"/>
  <c r="F33" i="3"/>
  <c r="J32" i="3"/>
  <c r="I32" i="3"/>
  <c r="G32" i="3"/>
  <c r="H34" i="3" s="1"/>
  <c r="K31" i="3"/>
  <c r="H31" i="3"/>
  <c r="F31" i="3"/>
  <c r="K30" i="3"/>
  <c r="K29" i="3"/>
  <c r="H29" i="3"/>
  <c r="F29" i="3"/>
  <c r="K28" i="3"/>
  <c r="K27" i="3"/>
  <c r="F27" i="3"/>
  <c r="H27" i="3"/>
  <c r="K25" i="3"/>
  <c r="F25" i="3"/>
  <c r="K24" i="3"/>
  <c r="F24" i="3"/>
  <c r="J23" i="3"/>
  <c r="I23" i="3"/>
  <c r="G23" i="3"/>
  <c r="H24" i="3" s="1"/>
  <c r="K22" i="3"/>
  <c r="F22" i="3"/>
  <c r="K21" i="3"/>
  <c r="F21" i="3"/>
  <c r="J20" i="3"/>
  <c r="I20" i="3"/>
  <c r="G20" i="3"/>
  <c r="H22" i="3" s="1"/>
  <c r="K19" i="3"/>
  <c r="F19" i="3"/>
  <c r="K18" i="3"/>
  <c r="F18" i="3"/>
  <c r="J17" i="3"/>
  <c r="I17" i="3"/>
  <c r="G17" i="3"/>
  <c r="K16" i="3"/>
  <c r="F16" i="3"/>
  <c r="K15" i="3"/>
  <c r="F15" i="3"/>
  <c r="H16" i="3"/>
  <c r="F13" i="3"/>
  <c r="K12" i="3"/>
  <c r="F12" i="3"/>
  <c r="G11" i="3"/>
  <c r="K10" i="3"/>
  <c r="F10" i="3"/>
  <c r="K9" i="3"/>
  <c r="F9" i="3"/>
  <c r="H10" i="3"/>
  <c r="F44" i="3"/>
  <c r="H18" i="3" l="1"/>
  <c r="G5" i="3"/>
  <c r="H12" i="3"/>
  <c r="H42" i="3"/>
  <c r="K17" i="3"/>
  <c r="K23" i="3"/>
  <c r="K20" i="3"/>
  <c r="K26" i="3"/>
  <c r="K32" i="3"/>
  <c r="F20" i="3"/>
  <c r="F26" i="3"/>
  <c r="F32" i="3"/>
  <c r="K11" i="3"/>
  <c r="K5" i="3" s="1"/>
  <c r="K14" i="3"/>
  <c r="H21" i="3"/>
  <c r="H33" i="3"/>
  <c r="F35" i="3"/>
  <c r="K35" i="3"/>
  <c r="F42" i="3"/>
  <c r="K8" i="3"/>
  <c r="H13" i="3"/>
  <c r="H19" i="3"/>
  <c r="H25" i="3"/>
  <c r="F8" i="3"/>
  <c r="H9" i="3"/>
  <c r="F11" i="3"/>
  <c r="F14" i="3"/>
  <c r="H15" i="3"/>
  <c r="F17" i="3"/>
  <c r="F23" i="3"/>
  <c r="F28" i="3"/>
  <c r="F30" i="3"/>
  <c r="F37" i="3"/>
  <c r="F40" i="3"/>
  <c r="H8" i="3" l="1"/>
  <c r="H44" i="3"/>
  <c r="H28" i="3"/>
  <c r="H37" i="3"/>
  <c r="H30" i="3"/>
  <c r="H23" i="3"/>
  <c r="H17" i="3"/>
  <c r="H14" i="3"/>
  <c r="H11" i="3"/>
  <c r="H40" i="3"/>
  <c r="H35" i="3"/>
  <c r="H32" i="3"/>
  <c r="H26" i="3"/>
  <c r="H20" i="3"/>
  <c r="L44" i="3" l="1"/>
  <c r="L40" i="3"/>
  <c r="L37" i="3"/>
  <c r="L30" i="3"/>
  <c r="L28" i="3"/>
  <c r="L5" i="3"/>
  <c r="L20" i="3"/>
  <c r="L26" i="3"/>
  <c r="L42" i="3"/>
  <c r="L14" i="3"/>
  <c r="L35" i="3"/>
  <c r="L17" i="3"/>
  <c r="L23" i="3"/>
  <c r="L32" i="3"/>
  <c r="L11" i="3"/>
  <c r="L8" i="3"/>
  <c r="K27" i="25" l="1"/>
  <c r="I27" i="25"/>
  <c r="K7" i="26" l="1"/>
  <c r="K8" i="26" s="1"/>
</calcChain>
</file>

<file path=xl/sharedStrings.xml><?xml version="1.0" encoding="utf-8"?>
<sst xmlns="http://schemas.openxmlformats.org/spreadsheetml/2006/main" count="5790" uniqueCount="1812">
  <si>
    <t>%</t>
  </si>
  <si>
    <t>Площа (кв.м.)</t>
  </si>
  <si>
    <t>ВСЬОГО, в тому числі:</t>
  </si>
  <si>
    <t>5. Державні установи і відомства</t>
  </si>
  <si>
    <t>2. Комунальні установи і відомства, з них:</t>
  </si>
  <si>
    <t>2.1. ДЮСШ</t>
  </si>
  <si>
    <t>1.  Приватні орендарі, з них:</t>
  </si>
  <si>
    <t xml:space="preserve">1.1.  За 1 грн. в рік </t>
  </si>
  <si>
    <t>2. Комунальні установи і відомства</t>
  </si>
  <si>
    <t>3. Укрпошта</t>
  </si>
  <si>
    <t>6. Комунальні комерційні підприємства</t>
  </si>
  <si>
    <t>7. Комунальні некомерційні підприємства</t>
  </si>
  <si>
    <t>1. Державні установи і відомства</t>
  </si>
  <si>
    <t>4. Організації ветеранів АТО і ветеранів інших військових конфліктів</t>
  </si>
  <si>
    <t>8. Організації інвалідів</t>
  </si>
  <si>
    <t>Місячна орендна плата* (грн.)</t>
  </si>
  <si>
    <t>I. ВСЬОГО, в тому числі:</t>
  </si>
  <si>
    <t>II. ВСЬОГО, в тому числі:</t>
  </si>
  <si>
    <t xml:space="preserve">РАЗОМ (Розділи І і ІІ) </t>
  </si>
  <si>
    <t>Кількість приміщень, по яких ухвалено позитивне рішення</t>
  </si>
  <si>
    <t>Коефіціент корисної дії Комісії (відношення відхилених і неухвалених рішень до позитивних рішень), %</t>
  </si>
  <si>
    <t>6. Члени творчих спілок</t>
  </si>
  <si>
    <t xml:space="preserve">5. Інші приватні орендарі </t>
  </si>
  <si>
    <t>Кількість приміщень, по яких не вистачило голосів для ухвалення рішення (Додаток № 2)</t>
  </si>
  <si>
    <t>Кількість приміщень, по яких ухвалено негативне рішення (Додаток №2)</t>
  </si>
  <si>
    <t xml:space="preserve">3. Органи самоорганізації населення </t>
  </si>
  <si>
    <t>Кількість приміщень, по яких надано знижку</t>
  </si>
  <si>
    <t>Місячна орендна плата без знижки, грн.</t>
  </si>
  <si>
    <t>Місячна орендна плата зі знижкою, грн.</t>
  </si>
  <si>
    <t>Розмір наданої знижки, в місяць</t>
  </si>
  <si>
    <t>Розмір наданої знижки, в рік, грн. і %</t>
  </si>
  <si>
    <t>Надано одночасно з продовженням договору</t>
  </si>
  <si>
    <t>Державні установи і відомства, з них:</t>
  </si>
  <si>
    <t>Застосовано до існуючого договору</t>
  </si>
  <si>
    <t>Ощадбанк</t>
  </si>
  <si>
    <t>Торгівля в метро</t>
  </si>
  <si>
    <t>Єдиний претендент</t>
  </si>
  <si>
    <t>Комунальні комерційні підприємства</t>
  </si>
  <si>
    <t>Інші приватні орендарі</t>
  </si>
  <si>
    <t>Спорт, хореографія тощо (лише повна місячна оренда)</t>
  </si>
  <si>
    <t>Громадьскі, благодійні організації (крім депутатських приймалень і оренди за 1 грн.)</t>
  </si>
  <si>
    <t>Торгівля, в тому числі алкоголем, промисловими і продовольчими товарами</t>
  </si>
  <si>
    <t>Погодинна оренда в комунальних закладах освіти (спорт, освітні послуги, автошколи, тощо)</t>
  </si>
  <si>
    <t>Члени творчих спілок</t>
  </si>
  <si>
    <t>Приватні навчальні заклади (вища освіта та інші ліцензовані орендарі - ставка 1% або 3%)</t>
  </si>
  <si>
    <t>Громадьскі організації з реабілітації</t>
  </si>
  <si>
    <t>Організації інвалідів</t>
  </si>
  <si>
    <t>Побутове обслуговування населення</t>
  </si>
  <si>
    <t>№ п/п.:</t>
  </si>
  <si>
    <t>Дата розгляду</t>
  </si>
  <si>
    <t>Тип питання</t>
  </si>
  <si>
    <t>Орендодавець</t>
  </si>
  <si>
    <t>Балансоутримувач</t>
  </si>
  <si>
    <t>Орендар</t>
  </si>
  <si>
    <t>Адреса</t>
  </si>
  <si>
    <t>Тип будинку</t>
  </si>
  <si>
    <t>Характеристика об'єкта оренди</t>
  </si>
  <si>
    <t>Цільове призначення</t>
  </si>
  <si>
    <t>Орендована площа кв.м.</t>
  </si>
  <si>
    <t>Поточна ставка, %</t>
  </si>
  <si>
    <t>Місячна орендна плата грн.</t>
  </si>
  <si>
    <t xml:space="preserve">Тип оренди </t>
  </si>
  <si>
    <t>Вартість об'єкту</t>
  </si>
  <si>
    <t>Строк або термін оренди:</t>
  </si>
  <si>
    <t>Причина відкладення, зауваження:</t>
  </si>
  <si>
    <t>Примітки</t>
  </si>
  <si>
    <t>ДКВ</t>
  </si>
  <si>
    <t>КП "Київський метрополітен"</t>
  </si>
  <si>
    <t>Нежилий</t>
  </si>
  <si>
    <t>приміщення</t>
  </si>
  <si>
    <t>М</t>
  </si>
  <si>
    <t>2 роки 364 дні</t>
  </si>
  <si>
    <t>Державна бюджетна установа</t>
  </si>
  <si>
    <t>КЖСЕ</t>
  </si>
  <si>
    <t>1, 
4</t>
  </si>
  <si>
    <t>Станція метро "Житомирська"</t>
  </si>
  <si>
    <t>Приміщення</t>
  </si>
  <si>
    <t>Дніпровська РДА</t>
  </si>
  <si>
    <t>КК ОЖФ</t>
  </si>
  <si>
    <t>Житловий</t>
  </si>
  <si>
    <t>м</t>
  </si>
  <si>
    <t>1 рік</t>
  </si>
  <si>
    <t>Деснянська РДА</t>
  </si>
  <si>
    <t>Закревського М. вул., 29</t>
  </si>
  <si>
    <t>Комунальна бюджетна установа</t>
  </si>
  <si>
    <t>Станція метро "Харківська"</t>
  </si>
  <si>
    <t xml:space="preserve">приміщення </t>
  </si>
  <si>
    <t>Приміщення, 1-й поверх</t>
  </si>
  <si>
    <t>Дарницька РДА</t>
  </si>
  <si>
    <t>№</t>
  </si>
  <si>
    <t>ч. 1 не набрало необхідної кількості голосів</t>
  </si>
  <si>
    <t>Продовження</t>
  </si>
  <si>
    <t>Подільська РДА</t>
  </si>
  <si>
    <t>КК ОЖФ Подільського району</t>
  </si>
  <si>
    <t>Голосіївська РДА</t>
  </si>
  <si>
    <t>УО Голосіївської РДА</t>
  </si>
  <si>
    <t>Приміщення, 2 поверх</t>
  </si>
  <si>
    <t>Приватний навчальний заклад загальної, дошкільної та позашкільної освіти</t>
  </si>
  <si>
    <t>1 грн. на рік</t>
  </si>
  <si>
    <t>П</t>
  </si>
  <si>
    <t>Оболонська РДА</t>
  </si>
  <si>
    <t>УО Оболонської РДА</t>
  </si>
  <si>
    <t>Спортивний заклад</t>
  </si>
  <si>
    <t>Шевченківська РДА</t>
  </si>
  <si>
    <t>Автошкола</t>
  </si>
  <si>
    <t>нежилий</t>
  </si>
  <si>
    <t>УО Дніпровської РДА</t>
  </si>
  <si>
    <t>Березняківська вул., 32</t>
  </si>
  <si>
    <t xml:space="preserve"> П</t>
  </si>
  <si>
    <t>Приміщення, підвал</t>
  </si>
  <si>
    <t>Культурно-мистецькі заходи</t>
  </si>
  <si>
    <t>Оголошення конкурсу</t>
  </si>
  <si>
    <t>ДНЗ № 660</t>
  </si>
  <si>
    <t>Громадська організація</t>
  </si>
  <si>
    <t>єдиний претендент</t>
  </si>
  <si>
    <t>Школа № 29</t>
  </si>
  <si>
    <t>Без конкурсу</t>
  </si>
  <si>
    <t>Релігійна організація</t>
  </si>
  <si>
    <t>Солом'янська РДА</t>
  </si>
  <si>
    <t>Печерська РДА</t>
  </si>
  <si>
    <t>Приміщення, цоколь</t>
  </si>
  <si>
    <t>Приміщення, 1 поверх</t>
  </si>
  <si>
    <t>Святошинська РДА</t>
  </si>
  <si>
    <t>Приватний навчальний заклад (крім п. 19 Методики)</t>
  </si>
  <si>
    <t>Офіс</t>
  </si>
  <si>
    <t>КП "Київпастранс"</t>
  </si>
  <si>
    <t>Кафе (продаж товарів підакцизної групи)</t>
  </si>
  <si>
    <t>КНП "Київський міський медичний центр "Академія здоров'я людини"</t>
  </si>
  <si>
    <t>Релігійна громада УПЦ парафії на честь Св.Праведного Іоанна Кронштадтського</t>
  </si>
  <si>
    <t>ч. 2 відмовлено</t>
  </si>
  <si>
    <t>Інше</t>
  </si>
  <si>
    <t>КК ОЖФ Печерського району</t>
  </si>
  <si>
    <t>КП "Київкінофільм"</t>
  </si>
  <si>
    <t>Продтовари (крім товарів підакцизної групи)</t>
  </si>
  <si>
    <t>Станція метро "Лісова"</t>
  </si>
  <si>
    <t>Благодійна організація з реабілітації</t>
  </si>
  <si>
    <t>КП "Спецжитлофонд"</t>
  </si>
  <si>
    <t>загальна площа</t>
  </si>
  <si>
    <t>загальна місячна орендна плата</t>
  </si>
  <si>
    <t>ПП "Матусина школа"</t>
  </si>
  <si>
    <t>Йорданська (колишня Лайоша Гавро) вул., 9 Е</t>
  </si>
  <si>
    <t>ДНЗ № 603</t>
  </si>
  <si>
    <t>Товариство Червоного Хреста</t>
  </si>
  <si>
    <t>УО Печерської РДА</t>
  </si>
  <si>
    <t>Лаврська вул., 2</t>
  </si>
  <si>
    <t>Верховинна вул., 39</t>
  </si>
  <si>
    <t>Приватний навчальний заклад (крім п.19 Методики)</t>
  </si>
  <si>
    <t>Приміщення, напівпідвал</t>
  </si>
  <si>
    <t xml:space="preserve">КК ОЖФ Голосіївського району м. Києва </t>
  </si>
  <si>
    <t>приміщення 1 поверх</t>
  </si>
  <si>
    <t>Загальна площа</t>
  </si>
  <si>
    <t xml:space="preserve">№ </t>
  </si>
  <si>
    <t>Статус розгляду</t>
  </si>
  <si>
    <t>Станція метро "Либідська"</t>
  </si>
  <si>
    <t>торгівля в метро</t>
  </si>
  <si>
    <t>КП "Фармація"</t>
  </si>
  <si>
    <t>КП "Бессарабський ринок"</t>
  </si>
  <si>
    <t>Бессарабська площа, 2</t>
  </si>
  <si>
    <t>2 поверх</t>
  </si>
  <si>
    <t>Дата договору оренди</t>
  </si>
  <si>
    <t>Дата проведення конкурсу</t>
  </si>
  <si>
    <t>Переможець конкурсу</t>
  </si>
  <si>
    <t>Місячна орендна плата, визначена за результатами конкурсу</t>
  </si>
  <si>
    <t>Аптека</t>
  </si>
  <si>
    <t>Загальна стартова М.О.П.</t>
  </si>
  <si>
    <t>Приріст, грн.</t>
  </si>
  <si>
    <t>Загальна сума приросту</t>
  </si>
  <si>
    <t>Дата розгляду Комісією</t>
  </si>
  <si>
    <t>Дата розгляду Київрадою</t>
  </si>
  <si>
    <t>УО Дарницької РДА</t>
  </si>
  <si>
    <t>УО Солом'янської РДА</t>
  </si>
  <si>
    <t>Приватний заклад охорони здоров'я</t>
  </si>
  <si>
    <t>Загальна місячна орендна плата</t>
  </si>
  <si>
    <t>Кафе (крім товарів підакцизної групи)</t>
  </si>
  <si>
    <t>Склад</t>
  </si>
  <si>
    <t>Дата оцінки</t>
  </si>
  <si>
    <t>Вартість за 1 кв.м., грн.</t>
  </si>
  <si>
    <t>Київська міська рада</t>
  </si>
  <si>
    <t>Хрещатик вул., 36, літ. А</t>
  </si>
  <si>
    <t>Банкомат</t>
  </si>
  <si>
    <t>Хрещатик вул., 25</t>
  </si>
  <si>
    <t>Департамент культури</t>
  </si>
  <si>
    <t>Комунальний заклад культури</t>
  </si>
  <si>
    <t>ПАТ "Державний ощадний банк України"                              Код 00032129</t>
  </si>
  <si>
    <t>Велика Васильківська вул., 116</t>
  </si>
  <si>
    <t>Банк</t>
  </si>
  <si>
    <t>Пошта</t>
  </si>
  <si>
    <t>Торговий автомат</t>
  </si>
  <si>
    <t>Станція метро "Хрещатик"</t>
  </si>
  <si>
    <t>3</t>
  </si>
  <si>
    <t>Станція метро "Печерська"</t>
  </si>
  <si>
    <t>5</t>
  </si>
  <si>
    <t>Станція метро "Дружби Народів"</t>
  </si>
  <si>
    <t>Станція метро "Олімпійська"</t>
  </si>
  <si>
    <t>Станція метро "Петрівка"</t>
  </si>
  <si>
    <t>15</t>
  </si>
  <si>
    <t>Станція метро "Оболонь"</t>
  </si>
  <si>
    <t>№:</t>
  </si>
  <si>
    <t>Дата надходження до Комісії</t>
  </si>
  <si>
    <t>Дата надходження до Орендодавця</t>
  </si>
  <si>
    <t>Кількість днів між Датою оцінки та датою розгляду комісією</t>
  </si>
  <si>
    <t>УО Шевченківської РДА</t>
  </si>
  <si>
    <t>УО Святошинської РДА</t>
  </si>
  <si>
    <t>Зодчих вул., 22</t>
  </si>
  <si>
    <t>Школа № 196</t>
  </si>
  <si>
    <t>житловий</t>
  </si>
  <si>
    <t>Кіото вул., 11 А</t>
  </si>
  <si>
    <t>Майстерня художника</t>
  </si>
  <si>
    <t>Харківське шосе вул., 172 Б</t>
  </si>
  <si>
    <t xml:space="preserve"> М</t>
  </si>
  <si>
    <t>Приватна медична практика</t>
  </si>
  <si>
    <t>Офіс, 
Склад</t>
  </si>
  <si>
    <t>8, 
15</t>
  </si>
  <si>
    <t xml:space="preserve"> </t>
  </si>
  <si>
    <t>ПІБ</t>
  </si>
  <si>
    <t>на строк дії депутатських повноважень, але не більше ніж 2 роки 364 дні</t>
  </si>
  <si>
    <t>1 грн. на рік, 
4</t>
  </si>
  <si>
    <t xml:space="preserve">КК ОЖФ </t>
  </si>
  <si>
    <t>ГО "Фонд взаємної підтримки "Відновлення"</t>
  </si>
  <si>
    <t>1
4</t>
  </si>
  <si>
    <t>Приміщення, 1, 2 поверхи</t>
  </si>
  <si>
    <t>приміщення, 1 поверх</t>
  </si>
  <si>
    <t xml:space="preserve">Орендована площа </t>
  </si>
  <si>
    <t>Чи є питання проектом рішення</t>
  </si>
  <si>
    <t>ні</t>
  </si>
  <si>
    <t>Цільове призначення*</t>
  </si>
  <si>
    <t>Розділ 1</t>
  </si>
  <si>
    <t>Розділ 2</t>
  </si>
  <si>
    <r>
      <rPr>
        <b/>
        <sz val="11"/>
        <color theme="1"/>
        <rFont val="Calibri"/>
        <family val="2"/>
        <scheme val="minor"/>
      </rPr>
      <t>Без конкурсу,</t>
    </r>
    <r>
      <rPr>
        <sz val="11"/>
        <color theme="1"/>
        <rFont val="Calibri"/>
        <family val="2"/>
        <scheme val="minor"/>
      </rPr>
      <t xml:space="preserve"> в тому числі:</t>
    </r>
  </si>
  <si>
    <r>
      <rPr>
        <b/>
        <sz val="11"/>
        <color theme="1"/>
        <rFont val="Calibri"/>
        <family val="2"/>
        <scheme val="minor"/>
      </rPr>
      <t>Єдиний претендент</t>
    </r>
    <r>
      <rPr>
        <sz val="11"/>
        <color theme="1"/>
        <rFont val="Calibri"/>
        <family val="2"/>
        <scheme val="minor"/>
      </rPr>
      <t>, в тому числі (Додатки №5, 6):</t>
    </r>
  </si>
  <si>
    <t>Перелік додатків до річного звіту</t>
  </si>
  <si>
    <t>Додаток №</t>
  </si>
  <si>
    <t>Назва додатку</t>
  </si>
  <si>
    <t>6</t>
  </si>
  <si>
    <t>10</t>
  </si>
  <si>
    <t>до 21.12.2016</t>
  </si>
  <si>
    <t>Загальна м.о.п. за результами</t>
  </si>
  <si>
    <t>проект</t>
  </si>
  <si>
    <t>Додаток № 9  Перелік питань на які було витрачено найбільше та найменше часу</t>
  </si>
  <si>
    <t>* подається інформація у разі якщо крім депутатської приймальні приміщення використовується для іншої мети</t>
  </si>
  <si>
    <t>Застосовано до існуючого договору оренди</t>
  </si>
  <si>
    <t>Перелік питань, на які було витрачено найбільше та найменше часу</t>
  </si>
  <si>
    <t>Кількість днів між Датою надходження до Орендодавця та Датою надходження до Комісії</t>
  </si>
  <si>
    <t>10 найбільших, наданих знижок (крім Ощадбанку та Метрополітену)</t>
  </si>
  <si>
    <t>10 найбільших, наданих знижок для Ощадбанку</t>
  </si>
  <si>
    <t>10 найбільших знижок, наданих орендарям приміщень в КП "Київський метрополітен"</t>
  </si>
  <si>
    <t>Розглянуті Комісією питання, які були відхилені Комісією або які не набрали необхідної кількості голосів депутатів Комісії</t>
  </si>
  <si>
    <t>10 питань з найбільшим приростом розміру місячної орендної плати за результатами конкурсу</t>
  </si>
  <si>
    <t>10 найбільших за площею приміщень, наданих  єдиному претенденту  за наслідками вивчення попиту</t>
  </si>
  <si>
    <t xml:space="preserve">25 найдорожчих об'єктів оренди за оціночною вартістю одного квадратного метру (крім об'єктів  КП «Київський метрополітен») </t>
  </si>
  <si>
    <t>25 найдорожчих об'єктів оренди за оціночною вартістю одного квадратного метру, які орендуються в КП «Київський метрополітен»</t>
  </si>
  <si>
    <t>20 питань на вирішення яких було витрачено найменше часу між датою надходження до орендодавця та датою надходження до Постійної комісії</t>
  </si>
  <si>
    <t>20 питань на вирішення яких було витрачено найбільше часу між датою надходження до орендодавця та датою надходження до Постійної комісії</t>
  </si>
  <si>
    <t xml:space="preserve">20 питань, на вирішення яких було витрачено найбільше часу між датою оцінки та датою первинного розгляду Постійною комісією </t>
  </si>
  <si>
    <t>10 найбільших стартових орендних плат на оголошених конкурсах на право оренди нежитлових приміщень</t>
  </si>
  <si>
    <t xml:space="preserve">Приміщення, які були надані депутатам Київради для розміщення громадської приймальні депутата Київради </t>
  </si>
  <si>
    <t>Погоджені питання, рішення по яких було ухвалено Постійною комісією після неодноразових (чотири та більше разів) перенесень</t>
  </si>
  <si>
    <t xml:space="preserve">Приміщення, які були надані в оренду єдиному претенденту за 1 грн. в рік за наслідками вивчення попиту (крім приймалень депутатів Київради) </t>
  </si>
  <si>
    <r>
      <t xml:space="preserve">10 приміщень, з найбільшою місячною орендною платою, визначеною за результатами конкурсу </t>
    </r>
    <r>
      <rPr>
        <b/>
        <sz val="10"/>
        <color theme="1"/>
        <rFont val="Times New Roman"/>
        <family val="1"/>
        <charset val="204"/>
      </rPr>
      <t/>
    </r>
  </si>
  <si>
    <t xml:space="preserve">20 питань, на вирішення яких було витрачено найменше часу між датою оцінки та датою первинного розгляду питання Постійною комісією </t>
  </si>
  <si>
    <t>Додаток № 2
Розглянуті Комісією питання, які були відхилені Комісією або які не набрали необхідної кількості голосів депутатів Комісії</t>
  </si>
  <si>
    <t xml:space="preserve">Додаток № 3
Приміщення, які були надані в оренду єдиному претенденту за 1 грн. в рік за наслідками вивчення попиту (крім приймалень депутатів Київради) </t>
  </si>
  <si>
    <t xml:space="preserve">Додаток 4.2.
10 приміщень, з найбільшою місячною орендною платою, визначеною за результатами конкурсу </t>
  </si>
  <si>
    <t>Додаток № 4.3.
10 питань з найбільшим приростом розміру місячної орендної плати за результатами конкурсу</t>
  </si>
  <si>
    <t>Додаток №5
10 найбільших за площею приміщень, наданих єдиному претенденту за наслідками вивчення попиту</t>
  </si>
  <si>
    <t xml:space="preserve">Додаток № 7
25 найдорожчих об'єктів оренди за оціночною вартістю одного квадратного метру (крім об'єктів  КП «Київський метрополітен») </t>
  </si>
  <si>
    <t>Додаток № 8
25 найдорожчих об'єктів оренди за оціночною вартістю одного квадратного метру, які орендуються в КП «Київський метрополітен»</t>
  </si>
  <si>
    <t xml:space="preserve">Додаток № 11 
Приміщення, які були надані депутатам Київради для розміщення громадської приймальні депутата Київради </t>
  </si>
  <si>
    <t xml:space="preserve">Річний звіт:
Оренда комунальної власності у 2017 р. 
Підготовлено на підставі рішень, ухвалених Постійною комісією з питань власності </t>
  </si>
  <si>
    <t>Кількість та сума знижок, наданих Постійною комісією з питань власності (далі - Комісія)</t>
  </si>
  <si>
    <r>
      <t xml:space="preserve">Додаток № 1
Кількість та сума знижок, наданих Постійною комісією з питань власності  </t>
    </r>
    <r>
      <rPr>
        <b/>
        <sz val="18"/>
        <color theme="1"/>
        <rFont val="Calibri"/>
        <family val="2"/>
        <charset val="204"/>
        <scheme val="minor"/>
      </rPr>
      <t>*</t>
    </r>
  </si>
  <si>
    <t>4. Державні банки (Ощадбанк, Приватбанк, Укргазбанк)</t>
  </si>
  <si>
    <t>15. Кафе, їдальні, буфети, що не реалізують алкоголь</t>
  </si>
  <si>
    <t>1. Погодинна оренда в комунальних закладах освіти (спорт, освітні послуги, автошколи тощо)</t>
  </si>
  <si>
    <t>2. Громадьскі, благодійні організації (крім депутатських приймалень і оренди за 1 грн.)</t>
  </si>
  <si>
    <t>3. Громадьскі приймальні депутатів КМР (Додаток № 11)</t>
  </si>
  <si>
    <t>4. Побутове обслуговування населення</t>
  </si>
  <si>
    <t>5. Оренда за 1 грн. в рік, в тому числі (Додаток №3):</t>
  </si>
  <si>
    <t>5.1. Приватні навчальні заклади дошкільної і шкільної освіти</t>
  </si>
  <si>
    <t>5.2. Громадьскі організації з реабілітації</t>
  </si>
  <si>
    <t>6.  Приватні заклади охорони здоров'я та приватна медична практика</t>
  </si>
  <si>
    <t>7. Торгівля, в тому числі алкоголем, промисловими і продовольчими товарами</t>
  </si>
  <si>
    <t>8. Склади</t>
  </si>
  <si>
    <t>9. Кафе, що реалізують алкоголь, ресторани</t>
  </si>
  <si>
    <t>10. Спортивні заклади (лише повна місячна оренда)</t>
  </si>
  <si>
    <t>11. Приватні навчальні заклади (вища освіта та інші ліцензовані орендарі - ставка 1% або 3%)</t>
  </si>
  <si>
    <t>12. Банкомати і термінали</t>
  </si>
  <si>
    <t>13. Опорні пункти, об'єкти мережевої інфраструктури</t>
  </si>
  <si>
    <t>14. Виробництво</t>
  </si>
  <si>
    <t>16. Офіси</t>
  </si>
  <si>
    <t xml:space="preserve">17. Торгівля в метро </t>
  </si>
  <si>
    <t xml:space="preserve">20. Інші орендарі </t>
  </si>
  <si>
    <t>Кафе, Їдальні, буфети тощо</t>
  </si>
  <si>
    <t>Місячна орендна плата без урахування знижки, грн.</t>
  </si>
  <si>
    <t xml:space="preserve">ДКВ </t>
  </si>
  <si>
    <t>КП "Шкільне харчування Оболонського району м. Києва" (19475243)</t>
  </si>
  <si>
    <t>Оболонський проспект, 20, літ. А</t>
  </si>
  <si>
    <t>Український гідрометерологічний центр Державної служби України з надзвичайних ситуацій</t>
  </si>
  <si>
    <t>Золотоворітська вул., 6, літ. Б</t>
  </si>
  <si>
    <t>КП "Київжитлоспецексплуатація"</t>
  </si>
  <si>
    <t>Київський національний унверситет театру, кіно і телебачення ім. І.К.Карпенка-Карого, 02214171</t>
  </si>
  <si>
    <t>Хрещатик вул., 52 літ. А</t>
  </si>
  <si>
    <t>25 років</t>
  </si>
  <si>
    <t>КП "Київський міський будинок природи"</t>
  </si>
  <si>
    <t>Рогнідинська вул., 3, літ. Б</t>
  </si>
  <si>
    <t xml:space="preserve">КЖСЕ </t>
  </si>
  <si>
    <t>Прокуратура міста Києва</t>
  </si>
  <si>
    <t>Січових Стрільців вул., 89, літ. А, А'</t>
  </si>
  <si>
    <t>ТОВ "Кіноман"</t>
  </si>
  <si>
    <t>ТОВ "Кіноман" (32668720)</t>
  </si>
  <si>
    <t>Костянтинівська вул., 26</t>
  </si>
  <si>
    <t>кінопоказ</t>
  </si>
  <si>
    <t>КП "Спортивний комплекс"</t>
  </si>
  <si>
    <t xml:space="preserve"> ТОВ "Тук тук" 
41159911 
</t>
  </si>
  <si>
    <t>Хмельницького, 58, літ. П</t>
  </si>
  <si>
    <t>Головне територіальне управління юстиції у місті Києві (34691374)</t>
  </si>
  <si>
    <t>Музейний провулок, 2, літ. Д</t>
  </si>
  <si>
    <t>ГУ Національної поліції у місті Києві (40108583)</t>
  </si>
  <si>
    <t>Ярославська вул. , 20 літ. З</t>
  </si>
  <si>
    <t>КП "Центр ідентифікації тварин"</t>
  </si>
  <si>
    <t>Відрадний проспект, 61</t>
  </si>
  <si>
    <t>Місячна орендна плата, грн.</t>
  </si>
  <si>
    <t>Знижка, грн.</t>
  </si>
  <si>
    <t>Вартість об'єкта, грн.</t>
  </si>
  <si>
    <t>Знижка до існуючого договору оренди або разом з іншими типами питань</t>
  </si>
  <si>
    <t>Продовження договору оренди</t>
  </si>
  <si>
    <t>Існуючий договір</t>
  </si>
  <si>
    <t>Загальний розмір наданої знижки</t>
  </si>
  <si>
    <t>КК ОЖФ Голосіївського району м. Києва</t>
  </si>
  <si>
    <t xml:space="preserve"> ПАТ "Державний ощадний банк України" 
код 00032129</t>
  </si>
  <si>
    <t>Шевченка Т. бульвар, 58</t>
  </si>
  <si>
    <t>Ярмоли вул., 4</t>
  </si>
  <si>
    <t>ПАТ "Державний ощадний банк України"          (09322277)</t>
  </si>
  <si>
    <t>Омеляновича-Павленка  (Суворова) вул., 19</t>
  </si>
  <si>
    <t>Українки Л. бульвар, 28 А</t>
  </si>
  <si>
    <t>Саксаганського вул., 45</t>
  </si>
  <si>
    <t>Грушевського вул., 28/2</t>
  </si>
  <si>
    <t>ПАТ "Державний ощадний банк України"                            код  00032129</t>
  </si>
  <si>
    <t>Верхній Вал вул., 44, літ. А</t>
  </si>
  <si>
    <t>Шамрилай вул.,11</t>
  </si>
  <si>
    <t>Толстого вул., 23</t>
  </si>
  <si>
    <t>ФО-П Шевель О. В.  2887706388</t>
  </si>
  <si>
    <t>ВК "Технічний центр"  16299876</t>
  </si>
  <si>
    <t>ФО-П Щербенюк С. Є. 2485610610</t>
  </si>
  <si>
    <t>Станція мтеро "Золоті Ворота"</t>
  </si>
  <si>
    <t>до 16.05.2020</t>
  </si>
  <si>
    <t>ПК "Каспій-1" 36291610</t>
  </si>
  <si>
    <t>Станція метро "Бориспільська"</t>
  </si>
  <si>
    <t>до 18.12.2020</t>
  </si>
  <si>
    <t>ВК "Технічний центр" 16299876</t>
  </si>
  <si>
    <t>до 03.12.2019</t>
  </si>
  <si>
    <t>ФО-П Коваль Р. В.  2954803555</t>
  </si>
  <si>
    <t>ПП "Еверест компані" 36215282</t>
  </si>
  <si>
    <t>ФО-П Діхтяр Л. В.</t>
  </si>
  <si>
    <t>до 27.02.2020</t>
  </si>
  <si>
    <t>Місячна орендна плата</t>
  </si>
  <si>
    <t>Вартість об'єкта</t>
  </si>
  <si>
    <t>КП "Поділ-нерухомість"</t>
  </si>
  <si>
    <t>ТОВ "Лімік" 22591059</t>
  </si>
  <si>
    <t>с. Старі Петрівці, вул. Польова, 5</t>
  </si>
  <si>
    <t>Склад, 
Інше</t>
  </si>
  <si>
    <t xml:space="preserve">Протокол №58 від 20.07.2017 -питання не набрало необхідної кількості голосів. 
Протокол №57 від 11.07.2017 -питання не розглянуто та перенесено
Протокол №55 від 30.06.2017 - не розглянуто та перенесено. Протокол №54 від 23.06.2017 - перенести розгляд питання. Орендодавцю майна запросити представників ТОВ. Протокол №53 від 13.06.2017 - питання не розглянуто та перенесено. Протокол №47 від 12.05.2017 - перенесено. Потенційному орендарю надати до Департаменту комунальної власності м.Києва документи щодо зміни статусу юридичної особи. Протокол №45 від 07.04.2017 та від 11.04.2017 перенести розгляд питання та запросити представника КП "Поділ-нерухомість"  Протокол №44 від 28.03.2017 - питання  не розглянуто та перенесено.
Протокол №43 від 14.03.2017 - питання не розглянуто та перенесено. </t>
  </si>
  <si>
    <t>ПР
Лист ДКВ щодо доопрацювання питання у зв"язку зі зміною організаційно-правової форми юридичної особи орендаря</t>
  </si>
  <si>
    <t>Зміна ІУ (Зменьшення плати: знижка)</t>
  </si>
  <si>
    <t>Державна бібліотека України для юнацтва                  Код 02224382</t>
  </si>
  <si>
    <t xml:space="preserve">Голосіївський (40-річчя Жовтня) проспект, 122, К1, літ. А </t>
  </si>
  <si>
    <t>Бібліотека</t>
  </si>
  <si>
    <t>1 грн на рік</t>
  </si>
  <si>
    <t>Протокол №62 від 12.09.2017 - питання не набрало наобхідної кількості голосів. 
Протокол №61 від 05.09.2017 - не розглянуто та перенесено.Протокол №60 від 08.08.2017 - не розглянуто та перенесено. Протокол №59 від 01.08.2017 - питання не розгялунто та перенесено.</t>
  </si>
  <si>
    <t xml:space="preserve">Розглянути питання  зміни орендної ставки із 2% на 1%  або 1 грн на рік упродовж терміну дії договору оренди, за умови сплати заборгованості з орендної плати, відповідно до наданих орендарем документів, обґрунтувань запропонованих змін до розміру орендної ставки 
</t>
  </si>
  <si>
    <t>КП КІА</t>
  </si>
  <si>
    <t>Національний науково-дослідний реставраційний центр України код 02224347</t>
  </si>
  <si>
    <t>Терещенківська вул., 11 Б, 11 В</t>
  </si>
  <si>
    <t>Протокол №57 від 11.07.2017 - питання не набрало необхідної кількості голосів
Протокол №55 від 30.06.2017 -питання перенесено. Оредодацю майна запросити представника установи</t>
  </si>
  <si>
    <t>3%- 93 322,00 грн</t>
  </si>
  <si>
    <t xml:space="preserve">Голосіївський (40-річчя Жовтня) проспект, 86 </t>
  </si>
  <si>
    <t>Протокол №62 від 12.09.2017 - питання не набрало наобхідної кількості голосів. 
Протокол №61 від 05.09.2017 - не розглянуто та перенесено.№60 від 08.08.2017 - не розглянуто та перенесено. Протокол №59 від 01.08.2017 - питання не розгялунто та перенесено.</t>
  </si>
  <si>
    <t xml:space="preserve">Оболонська РДА </t>
  </si>
  <si>
    <t>ТОВ "Спортивно-патріотичний клуб "Україна"</t>
  </si>
  <si>
    <t>Калнишевського П. вул., 3 А</t>
  </si>
  <si>
    <t>ЗНЗ № 29</t>
  </si>
  <si>
    <t>Протокол №65 від 03.10.2017 - не набрало необхідної кількості голосів.</t>
  </si>
  <si>
    <t>Скасувати позицію 1 додатку до пункту 1-3 частини ІІІ протоколу № 41 засідання ПК від 16.02.2016 щодо оголошення конкурсу на право оренди нежитлового приміщення на вул. Петра Калнишевського, 3 А</t>
  </si>
  <si>
    <t>ПрАТ "Торгівельна фірма "Явір", код 13670110</t>
  </si>
  <si>
    <t>Молодогвардійська вул., 20, літ.Р</t>
  </si>
  <si>
    <t>Промтовари + товари підакцизної групи</t>
  </si>
  <si>
    <t>Протокол №68 від 02.11.2017 - питання не набрало необхідної кількості голосів. Протокол №61 від 05.09.21017 - знято на доопрацювання Буділовим М.
Протокол №60 від 08.08.2017 - не розглянуто та перенесено. Протокол №59 від 01.08.2017 - питання не розгялунто та перенесено.Протокол №55 від 30.06.2017 -питання не набрало необхідної кількості голосів</t>
  </si>
  <si>
    <t>18% - 74592,0</t>
  </si>
  <si>
    <t>ТОВ "Піксель А2Г", код 39035161</t>
  </si>
  <si>
    <t>Оболонська вул., 21, літ. А</t>
  </si>
  <si>
    <t>Протокол №62 від 12.09.2017 - питання не набрало необхідної кількості голосів.
Протокол №61 від 05.09.2017 - не розглянуто та перенесено.№60 від 08.08.2017 - не розглянуто та перенесено. Протокол №59 від 01.08.2017 - питання не розгялунто та перенесено.</t>
  </si>
  <si>
    <t>ПАТ "КИЇВЕНЕРГО" (00131305)</t>
  </si>
  <si>
    <t>Інститутська вул., 24/7</t>
  </si>
  <si>
    <r>
      <t xml:space="preserve"> на сьогодні орендна ставка 15 % (інше використання майна) - 54399,50 грн. , без ПДВ., 7,5% - </t>
    </r>
    <r>
      <rPr>
        <b/>
        <sz val="10"/>
        <color theme="1"/>
        <rFont val="Calibri"/>
        <family val="2"/>
        <charset val="204"/>
      </rPr>
      <t xml:space="preserve">27199,75 </t>
    </r>
    <r>
      <rPr>
        <sz val="10"/>
        <color theme="1"/>
        <rFont val="Calibri"/>
        <family val="2"/>
        <charset val="204"/>
      </rPr>
      <t>грн. Термін дії договору  - 21.09.2018                                 Орендар звернувся з проханням встановити розмір орендної плати на рівні 6%</t>
    </r>
  </si>
  <si>
    <t>Київська організація ветеранів війни, код 14278424</t>
  </si>
  <si>
    <t>Хрещатик вул., 25, літ. А</t>
  </si>
  <si>
    <t>Протокол №63 від 19.09.2017 - не набрало необхідної кількості голосів</t>
  </si>
  <si>
    <t>Звернення Київської організації ветеранів війни. Складна ставка: 1% для площі 20,0 кв. м (654,49 грн) 4% для надлишку (22593,03 грн)</t>
  </si>
  <si>
    <t>ФОП Горбенко Євгеній Миколайович код 2878412172</t>
  </si>
  <si>
    <t>Гагаріна Ю. проспект, 2/35</t>
  </si>
  <si>
    <t>Комп'ютерний клуб, Інтернет кафе, 
Їдальня (крім товарів підакцизної групи)</t>
  </si>
  <si>
    <t xml:space="preserve">10, 
6
</t>
  </si>
  <si>
    <t>Протокол №45 від 07.04.2017 - питання не набрало необхідної кількості голосів. Протокол №44 від 28.03.2017 - питання не розглянуто та перенесено.
Протокол №43 від 14.03.2017 - питання не розглянуто та перенесено. Протокол №40 від 02.02.2017 - Орендодавцю майна надати поповерховий план приміщення. Протокол №38 від 17.01.2017 - Питання не розглянуто та перенесено Протокол №28 від 25.10.2016 - доручити Дніпровській РДА здійснити перевірку використання орендарем об’єкту оренди та надати акт обстеження щодо фактичного використання орендованих приміщень.</t>
  </si>
  <si>
    <t>Компьютерний клуб - 59,28; 
Їдальня - 125,00</t>
  </si>
  <si>
    <t>БО "Школа-сходинки"                         Код 26188509</t>
  </si>
  <si>
    <t>Заболотного вул., 146</t>
  </si>
  <si>
    <t>Школа- інтернат №  7</t>
  </si>
  <si>
    <t>1 грн на рік,  
3</t>
  </si>
  <si>
    <t>Протокол №62 від 12.09.2017 - питання не набрало необхідної кількості голосів.
Протокол №61 від 05.09.2017 - не розглянуто та перенесено.Протокол №60 від 08.08.2017 - не розглянуто та перенесено. Протокол №59 від 01.08.2017 - питання не розгялунто та перенесено.</t>
  </si>
  <si>
    <t xml:space="preserve">Внести зміни в розмір орендної ставки на частину площі, що перевищує 100 кв. м: із 7%  на 3%, відповідно до листа орендаря від 24.04.2017 № 21, погодження Управління освіти Голосіївської РДА (лист від 12.05.2017 
№ 100/04-543)
</t>
  </si>
  <si>
    <t>Зміна ІУ (Зміна площі)</t>
  </si>
  <si>
    <t>ФОП Сапун В.М. (Код 2918411614)</t>
  </si>
  <si>
    <t>Будівельників вул., 8</t>
  </si>
  <si>
    <t>Протокол №54 від 23.06.2017 - питання не набрало необхідної кількості голосів. Протокол №53 від 13.06.2017 - питання не розглянуто та перенесено. Протокол №48 від 16.05.2017 - питання знято на доопрацювання депутатом М.Конобасом. Протокол №47 від 12.05.2017 - питання не розглянуто та перенесено</t>
  </si>
  <si>
    <t>зміна ІУ в частині зміни площі з 211,00 кв. м. на 181,50 (згідно тех паспорту)</t>
  </si>
  <si>
    <t>Зміна ІУ (Зміна орендаря)</t>
  </si>
  <si>
    <t>КП "Плесо"</t>
  </si>
  <si>
    <t>ТОВ "АРС Тек", код 39518538</t>
  </si>
  <si>
    <t>труханів острів, 25 майдан, пляж "Центральний"</t>
  </si>
  <si>
    <t>Протокол №66 від 19.10.2017 - питання не набрало необхідної кількості голосів. Протокол №65 від 03.10.2017 -питання не розглянуто та перенесено</t>
  </si>
  <si>
    <t>Заміна сторони: був орендар - ТОВ "Елітпрофітс", код 40045199</t>
  </si>
  <si>
    <t>ФОП Балабай Д.А.  (3030312919)</t>
  </si>
  <si>
    <t>Мілютенка вул., 24</t>
  </si>
  <si>
    <t>Платіжний термінал, 
Сауна, 
Кафе (крім товарів підакцизної групи), 
Продаж/очищення питної води</t>
  </si>
  <si>
    <t>40, 
25, 
8, 
3</t>
  </si>
  <si>
    <t>Протокол №58 від 20.07.2017 -питання не набрало необхідної кількості голосів. 
Протокол №57 від 11.07.2017 -питання не розглянуто та перенесено.
Протокол №51 від 26.05.2017 -  перенесено, депутату Київради М.Буділову  доопрацювати питання  в частині  думки мешканців  щодо розміщення сауни у  житловому будинку 
Протокол №45 від 07.04.2017 та від 11.04.2017 - знято з розгляду на доопрцювання депутатом М.Буділовим</t>
  </si>
  <si>
    <t>Платіжний термінал-5,00 кв.м,                                    сауна-71,40 кв.м,                      кафе (крім товарів підакцизної групи)-55,00 кв.м,     продаж/очищення питної води-45,90 кв.м</t>
  </si>
  <si>
    <t>ТОВ "СОЛ ЕНД САМ", код 41186531</t>
  </si>
  <si>
    <t xml:space="preserve">Протокол №72 від 05.12.2017 - не набрало голосів. Протокол №69 від 14.11.2017 - питання не розглянуто та перенесено. </t>
  </si>
  <si>
    <t>Підприємство "Офіцери" Всеукраїнської  організації інвалідів "Союз організацій інвалідів України"  (30936446)</t>
  </si>
  <si>
    <t>Харченка вул.,  23 Б</t>
  </si>
  <si>
    <t>Школа № 280</t>
  </si>
  <si>
    <t xml:space="preserve">Протокол №62 від 12.09.2017 -питання не набрало необхідної кількості голосів. 
Протокол №61 від 05.09.2017 - не розглянуто та перенесено.Протокол №60 від 08.08.2017 - питання не набрало необхідної кількості голосів. Протокол №59 від 01.08.2017 - питання не розгялунто та перенесено.Протокол №57 від 11.07.2017 - питання не розглянуто та перенесено. </t>
  </si>
  <si>
    <t>Зменшити площу об’єкта оренди (з 240,65 кв. м  на 162,85 кв. м ).                       За площу 240,65 кв.м. сплачують 3378,47 грн.</t>
  </si>
  <si>
    <t>КК "Київавтодор"</t>
  </si>
  <si>
    <t>Головне управління Держпродспоживслужби в м. Києві (38060993)</t>
  </si>
  <si>
    <t>Болбачана П. вул., 6, літ. А</t>
  </si>
  <si>
    <t>Протокол №55 від 30.06.2017 -питання не набрало необхідної кількості голосів</t>
  </si>
  <si>
    <t>3% - 9358,09</t>
  </si>
  <si>
    <t>ТОВ "ВКК "Фірма Тетяна" (21586903)</t>
  </si>
  <si>
    <t>Бориспільська вул., 3</t>
  </si>
  <si>
    <t>Продтовари (крім товарів підакцизної групи), 
Промтовари + товари підакцизної групи</t>
  </si>
  <si>
    <t xml:space="preserve">Протокол №68 від 02.11.2017 - питання не набрало необхідної кількості голосів. </t>
  </si>
  <si>
    <t>Зміна ІУ (Зміна цільового призначення)</t>
  </si>
  <si>
    <t>Продтовари (крім товарів підакцизної групи), 
Промтовари+товари підакцизної групи, 
Платіжний термінал</t>
  </si>
  <si>
    <t>8, 
18, 
40</t>
  </si>
  <si>
    <t>Протокол №60 від 08.08.2017 - питання не набрало необхідної кількості голосів. Протокол №59 від 01.08.2017 - питання не розгялунто та перенесено.Протокол №57 від 11.07.2017 -питання не розглянуто та перенесено
Протокол №48 від 16.05.2017 - питання не набрало необхідної кількості голосів. Протокол №47 від 12.05.2017 - питання не розглянуто та перенесено</t>
  </si>
  <si>
    <t xml:space="preserve">Розміщення торговельного об’єкта з продажу продовольчих товарів, крім товарів підакцизної групи (136,23 кв. м)-8%, розміщення торговельного об’єкта з продажу непродовольчих товарів 
та алкогольних виробів (15,30 кв. м)- 18%                          - 19 433,69 
</t>
  </si>
  <si>
    <t>Зміна ІУ (Тимчасове зменшення орендної плати)</t>
  </si>
  <si>
    <t>ФОП Козак В. О., (2142516681)</t>
  </si>
  <si>
    <t>Єфремова вул., 21 А</t>
  </si>
  <si>
    <t>СШ № 304</t>
  </si>
  <si>
    <t>Протокол №62 від 12.09.2017 - питання не набрало необхідної кількості голосів. 
Протокол №60 від 08.08.2017 - не розглянуто та перенесено. Протокол №59 від 01.08.2017 - питання не розгялунто та перенесено.</t>
  </si>
  <si>
    <t>проведення занять з дітьми з логіки, англійської мови, математики, хореографії
Зменшення орендної ставки з 15% на 0,01% на період літніх канікул 01.06.2017-31.08.2017
4066,35 грн/міс</t>
  </si>
  <si>
    <t>ФОП Уманець Віолетта Ігорівна (3244212544)</t>
  </si>
  <si>
    <t>Йорданська вул., 22 А</t>
  </si>
  <si>
    <t>ЗНЗ № 233</t>
  </si>
  <si>
    <t>Протокол №62 від 12.09.2017 - питання не набрало необхідної кількості голосів. 
Протокол №61 від 05.09.2017 - не розглянуто та перенесено.
Протокол №60 від 08.08.2017 - не розглянуто та перенесено. 
Протокол №59 від 01.08.2017 - питання не розгялунто та перенесено.</t>
  </si>
  <si>
    <t>Надати дозвіл на зміну графіка у звязку з літніми канікулами та укласти додаткову угоду з 01.06.2017-31.08.2017 (4 год. В міс.)</t>
  </si>
  <si>
    <t>Управління освіти Оболонської РДА</t>
  </si>
  <si>
    <t xml:space="preserve"> Городецький Андрій Андрійович (2905205010)</t>
  </si>
  <si>
    <t>П
ВТ. 17:00-19:00
ЧТ. 17:00-19-00 
(4 год. в тижд.)</t>
  </si>
  <si>
    <t>Скасування п. 131</t>
  </si>
  <si>
    <t>1) Городецький А.А. (2905205010)    2) ТОВ "Долбче Груп" (140124150)</t>
  </si>
  <si>
    <t>скасування позиції 1 протоколу № 29 засідання постійної комісії від 01.11.2016 щодо оголошення конкурсу</t>
  </si>
  <si>
    <t>ДКЛ № 6 Шевченківського району</t>
  </si>
  <si>
    <t xml:space="preserve">ТОВ "Реабілітаційний центр "Таврос плюс" (39159399) </t>
  </si>
  <si>
    <t>Володимирська вул., 43</t>
  </si>
  <si>
    <t>Протокол №68 від 02.11.2017 - питання не набрало необхідної кількості голосів. Протокол №65 від 03.10.2017 - Доручити ДКВ запросити на наступне засідання представників потенційного орендаря.
Протокол №63 від 19.09.2017 - не розглянуто та перенесено.
Протокол №62 від 12.09.2017 - питання не розглянуто та перенесено.
Протокол №61 від 05.09.2017 - не розглянуто та перенесено.</t>
  </si>
  <si>
    <t>За умови виконання ремонтних робіт на суму 236 тис. грн.</t>
  </si>
  <si>
    <t>ФО-П Каткова І.В, код 2448322909</t>
  </si>
  <si>
    <t xml:space="preserve">Протокол №51 від 26.05.2017 - не набрало необхідної кількості голосів. 
Протокол №45 від 07.04.2017, 11.04.2017 - перенесено. Балансоутримувачу майна надати поповерхові плани. </t>
  </si>
  <si>
    <t>зміна площі з 97,25 кв. м на 131,4 кв. м у зв'зку з переобміром площ</t>
  </si>
  <si>
    <t>продовження</t>
  </si>
  <si>
    <t xml:space="preserve">Протокол №51 від 26.05.2017 - Не набрало необхідної кількості голосів
Протокол №45 від 07.04.2017, 11.04.2017 - перенесено. Орендодавцю майна надати поповерхові плани. </t>
  </si>
  <si>
    <t>ТОВ "Десна-Сервіс", код 16479938</t>
  </si>
  <si>
    <t>Краківська вул., 14/6</t>
  </si>
  <si>
    <t>Перукарня</t>
  </si>
  <si>
    <t>КП ОЖФ</t>
  </si>
  <si>
    <t>ФОП Максимович Тетяна Степанівна (2831813226)</t>
  </si>
  <si>
    <t>Маршала Рокосовського проспект, 8 А</t>
  </si>
  <si>
    <t>Промтовари + товари підакцизної групи, 
Офіс, 
Склад</t>
  </si>
  <si>
    <t>18, 
15, 
8</t>
  </si>
  <si>
    <t>ФОП Матюшок М. М., (3110318692)</t>
  </si>
  <si>
    <t>Протокол №62 від 12.09.2017 - питання не набрало необхідної кількості голосів. 
Протокол №61 від 05.09.2017 - не розглянуто та перенесено.Протокол №60 від 08.08.2017 - не розглянуто та перенесено. Протокол №59 від 01.08.2017 - питання не розгялунто та перенесено.</t>
  </si>
  <si>
    <t>проведення занять з фізичної культури з дітьми до 15 років
Зменшення орендної ставки з 3% на 0,01% на період літніх канікул 01.06.2017-31.08.2017
811,80 грн/міс</t>
  </si>
  <si>
    <t>ГО "Азербайджанський культуриний центр імені Мусліма магомаєва", 36683145</t>
  </si>
  <si>
    <t>Перемоги проспект, 38, літ. А</t>
  </si>
  <si>
    <t>Протокол №65 від 03.10.2017 - не набрало необхідної кількості голосів
Протокол №63 від 19.09.2017 - не розглянуто та перенесено.</t>
  </si>
  <si>
    <t>ПР,  ПК з питань культури та туризму не надала висновок в установленому Регламентом порядку про результат розгляду проекту рішення.</t>
  </si>
  <si>
    <t>ФОП Скриннікова Г.О.  (1883302023)</t>
  </si>
  <si>
    <t>Бажана проспект, 32 А</t>
  </si>
  <si>
    <t>Школа    № 316</t>
  </si>
  <si>
    <t xml:space="preserve">Надати дозвіл на зменшення орендної ставки з 15 % до 1 % на період літніх канікул з 01.06.2017 до 31.08.2017. 
З орендною ставкою 15 % сплачують 
4 074,71 грн.
</t>
  </si>
  <si>
    <t>Приватний позашкільний навчальний заклад "Центр Шанс"                                код 30301428</t>
  </si>
  <si>
    <t>Олійника вул., 10</t>
  </si>
  <si>
    <t>Школа № 296</t>
  </si>
  <si>
    <t>Надати дозвіл на зменшення орендної ставки з 3 % на 1 % на період літніх канікул з 01.06.2017 до 01.09.2017. За орендною ставкою 15 % сплачують 3634,56 грн.</t>
  </si>
  <si>
    <t>ГО "Громадянський корпус" (36861900)</t>
  </si>
  <si>
    <t>Бальзака вул., 12</t>
  </si>
  <si>
    <t>Протокол №68 від 02.11.2017 - питання не набрало необхідної кількості голосів. Протокол №63 від 19.09.2017 - знято на доопрацювання депутатом КМР Буділовим М.М.
Протокол №62 від 12.09.2017 - питання не розглянуто та перенесено.
Протокол №61 від 05.09.2017 - не розглянуто та перенесено.№60 від 08.08.2017 - не розглянуто та перенесено. Протокол №59 від 01.08.2017 - питання не розгялунто та перенесено.</t>
  </si>
  <si>
    <t>Складна ставка: 1% до 20 кв.м  і 4% до надлишку 90,30 кв.м</t>
  </si>
  <si>
    <t>ФОП Западнюк Альона Андріївна (3065508628)</t>
  </si>
  <si>
    <t>Героїв Сталінграда проспект, 49 А</t>
  </si>
  <si>
    <t>Протокол №68 від 02.11.2017 - питання не набрало необхідної кількості голосів. Протокол №65 від 03.10.2017 - Оболонській РДА запросити  представників ДНЗ та  Управління освіти Оболонської РДА</t>
  </si>
  <si>
    <t>проведення додаткових занять з дітьми дошкільного віку</t>
  </si>
  <si>
    <t>Київський міський психоневрологічний диспансер №5</t>
  </si>
  <si>
    <t>ТОВ "ДІАЛОГ"</t>
  </si>
  <si>
    <t>Смоленська вул., 8</t>
  </si>
  <si>
    <t>Протокол №42 від 28.02.2017 - питання не набрало необхідної кількості голосів. Протокол №41 від 16.02.2017 - Питання не розглянуто та перенесено</t>
  </si>
  <si>
    <t>ФО-П Романчук К.С., код 3382403820;            ФО-П Федоренко В.М., код 2122706358</t>
  </si>
  <si>
    <t>Кіото вул., б/н</t>
  </si>
  <si>
    <t>Протокол №63 від 19.09.2017 - не набрало необхідної кількості голосів.
Протокол №62 від 12.09.2017 - питання не розглянуто та перенесено.
Протокол №61 від 05.09.2017 - не розглянуто та перенесено.</t>
  </si>
  <si>
    <t>Приміщення передано єдиному претенденту ФОП Романчук К. С. 01.12.2017</t>
  </si>
  <si>
    <t xml:space="preserve">КП ОЖФ </t>
  </si>
  <si>
    <t>ТОВ "ГАМБІТ-СР"  (39258355)</t>
  </si>
  <si>
    <t>Бальзака О. де вул., 12</t>
  </si>
  <si>
    <t>Продтовари (крім товарів підакцизної групи), 
Склад, 
Продаж/очищення питної води</t>
  </si>
  <si>
    <t>8, 
8, 
3</t>
  </si>
  <si>
    <t>Протокол №72 від 05.12.2017 - не набрало голосів</t>
  </si>
  <si>
    <t xml:space="preserve">Складна ставка:                   8 % - 50,30 кв.м (продтовари (крім товарів підакцизної групи),                                       8 % - 29,10 кв.м.             (склад),                                     3 % - 23,10 (продаж/очищення питної води)   </t>
  </si>
  <si>
    <t>ГО "Всеукраїнська Федерація спортивного розвитку Грифон, серед дітей та молоді" (40445463)</t>
  </si>
  <si>
    <t>Протокол №65 від 03.10.2017 - не набрало необхідної кількості голосів.
Протокол №63 від 19.09.2017 - не розглянуто та перенесено.
Протокол №62 від 12.09.2017 - питання не розглянуто та перенесено.
Протокол №61 від 05.09.2017 - не розглянуто та перенесено.</t>
  </si>
  <si>
    <t>ФОП Павленко В. І., (3258315580)</t>
  </si>
  <si>
    <t>Литвиненко Вольгемут вул., 2</t>
  </si>
  <si>
    <t>СШ №131</t>
  </si>
  <si>
    <t>Див. докладно у табл.
проведення занять з хореографії
Зміна орендної ставки з 15% на 0,01% на період 01.06.2017-31.08.2017
діюча ставка 15% - 2349,60</t>
  </si>
  <si>
    <t>Див. докладно у табл.
проведення занять з хореографії
Зміна орендної ставки з 15% на 3% 
діюча ставка 15% - 2349,60</t>
  </si>
  <si>
    <t>ГО Київське міське Товариство інвалідів "АЛІСА" Код 25773163</t>
  </si>
  <si>
    <t>Антоновича (Горького) вул., 169</t>
  </si>
  <si>
    <t>Громадська організація з реабілітації</t>
  </si>
  <si>
    <t>Протокол №38 від 17.01.2017 - за пропозицією Голосіївської РДА перенести розгляд. 
Протокол №29 від 01.11.2016 - Голосіївський РДА надати акт обстеження щодо цільового використання нежитлових приміщень. Запросити зявників.</t>
  </si>
  <si>
    <t>Поточна ставка 1%, 4% - 9881,47 грн. в місяць.
 Голосіївська РДА звернулась листом від 04.10.2016 № 100-15695 до ГО Київське міське Товариство інвалідів "АЛІСА"  про надання підтверджуючих документів від військових частин з печаткою цих установ про надану волонтерську допомогу.                            Ст на 24.10.2016 - відповідь до Голосіївської РДА щодо зазначеного питання не надходила. Балансоутримувач нового розрахунку орендної плати не надав.</t>
  </si>
  <si>
    <t>ФОП Лук'янова М. М., (2371213707)</t>
  </si>
  <si>
    <t>Ірпінська вул., 68 А</t>
  </si>
  <si>
    <t>СЗШ №288</t>
  </si>
  <si>
    <t>Див. докладно у табл.
проведення занять з хореографії
Зміна орендної ставки з 15% на 5% 
діюча ставка 15% - 3270,30</t>
  </si>
  <si>
    <t>ГО "Союз учасників бойових дій" (399643356)</t>
  </si>
  <si>
    <t>Предславинська вул., 12</t>
  </si>
  <si>
    <t>стандартизована оцінка - 9887,46</t>
  </si>
  <si>
    <t>Протокол №74 від 19.12.2017 - питання не набрало необхідної кількості голосів</t>
  </si>
  <si>
    <t>06.11.2017 листом № 105/01-4559/1 Печерська РДА звернулась до постійної комісії Київради з питань охорони здоров"я та соціального захисту.</t>
  </si>
  <si>
    <t>Загальноосвітній навчальний заклад "Школа-дитячий садок "Джерело", (31035955)</t>
  </si>
  <si>
    <t>Жмеринська вул., 1 А</t>
  </si>
  <si>
    <t>ДНЗ № 68</t>
  </si>
  <si>
    <t>Див. докладно у табл.
Надання освітніх послуг (живопис та хореографія)
Зміна орендної ставки з 15% на 0,01% на період 01.06.2017-31.08.2017
діюча ставка 15% - 355,52</t>
  </si>
  <si>
    <t>Зодчих вул., 40 А</t>
  </si>
  <si>
    <t>ДНЗ № 156</t>
  </si>
  <si>
    <t>Див. докладно у табл.
проведення уроків з англійської мови та хореографії
Зміна орендної ставки з 15% на 0,01% на період 01.06.2017-31.08.2017
діюча ставка 15% - 610,72</t>
  </si>
  <si>
    <t>КМКЛ №5</t>
  </si>
  <si>
    <t>БО "100 відсотків життя. Київський регіон"</t>
  </si>
  <si>
    <t>Відпочинку вул., 1, К1</t>
  </si>
  <si>
    <t xml:space="preserve">Благодійна організація </t>
  </si>
  <si>
    <t>Протокол №60 від 08.08.2017 - не набрало необхідної кількості голосів. Протокол №59 від 01.08.2017 - питання не розгялунто та перенесено.</t>
  </si>
  <si>
    <t>Прохання орендаря визначити орендну ставку у розмірі 1 грн на рік</t>
  </si>
  <si>
    <t>СВ КП "Київводфонд</t>
  </si>
  <si>
    <t>Релегійна громада Українскьої православної церкви парафії на честь Святих Першоверховних апостолів Петра і Павла в Оболонському районі м. Києва код 26077158</t>
  </si>
  <si>
    <t>Петропавлівська вул., б/н</t>
  </si>
  <si>
    <t>Громадська вбиральня</t>
  </si>
  <si>
    <t xml:space="preserve">М </t>
  </si>
  <si>
    <t xml:space="preserve">Протокол №68 від 02.11.2017 - питання не набрало необхідної кількості голосів. Протокол №51 від 26.05.2017 - не набрало необхідної кількості голосів
</t>
  </si>
  <si>
    <t>БО "БЛАГОДІЙНЕ ТОВАРИСТВО "СВІТЛО СВІТУ"                                       код 40616593</t>
  </si>
  <si>
    <t>Ружинська вул., 18/59</t>
  </si>
  <si>
    <t>Протокол №74 - питання не небарло необхідної кількості голосів. Протокол № 72 від 05.12.2017 - запросити представників БО "Благодійне товариство"Світло світу".</t>
  </si>
  <si>
    <t>ФОП Литвиненко Ю.Р. (2746817365)</t>
  </si>
  <si>
    <t>Ахматової вул., 11 А</t>
  </si>
  <si>
    <t>ДНЗ № 160</t>
  </si>
  <si>
    <t>П, 
ПН.: 15.15-16.45 
ВТ.: 15.15-16.45 
СР.: 15.15-16.45 
ЧТ.: 15.15-16.45 
ПТ.: 15.15-16.45 
(7,5 год. В тиждень)</t>
  </si>
  <si>
    <t>Перинатальний центр м. Києва</t>
  </si>
  <si>
    <t>Релігійна громада парафії на честь Преподобної Марії Єгипетської у Печерському районі м. Києва УПЦ (3543025)</t>
  </si>
  <si>
    <t>Предславинська вул., 9</t>
  </si>
  <si>
    <t>1, 
 4</t>
  </si>
  <si>
    <t>ГО "Федерація внутрішніх бойових мистецтв" (33743363)</t>
  </si>
  <si>
    <t xml:space="preserve">Оболонський проспект, 9 Б </t>
  </si>
  <si>
    <t>ЗНЗ № 225</t>
  </si>
  <si>
    <t>Протокол №62 від 12.09.2017 - питання не набрало необхідної кількості голосів. 
Протокол №61 від 05.09.2017 - не розглянуто та перенесено.№60 від 08.08.2017 - не розглянуто та перенесено. Протокол №59 від 01.08.2017 - питання не розгялунто та перенесено.</t>
  </si>
  <si>
    <t>Надати дозвіл на зміну графіка у звязку з літніми канікулами та укласти додаткову угоду з 01.06.2017-31.08.2017 (13 год. В міс.)</t>
  </si>
  <si>
    <t>Симиренка вул., 2 А</t>
  </si>
  <si>
    <t>ДНЗ № 785</t>
  </si>
  <si>
    <t>Див. докладно у табл.
Проведення занять з англійської мови та хореографії
79,35 кв.м (1 поверх - 11,60 кв. м.; 2 поверх - 67,75 кв. м)
Зміна орендної ставки з 15% на 0,01% на період 01.06.2017-31.08.2017
діюча ставка 15% - 755,48</t>
  </si>
  <si>
    <t>ФОП Канчуковський Р. М., (2881406711)</t>
  </si>
  <si>
    <t>Ушакова вул., 10 А</t>
  </si>
  <si>
    <t>ДНЗ № 532</t>
  </si>
  <si>
    <t>Див. докладно у табл.
Проведення з дітьми гурткової роботи з хореографії, малювання та підготовки дітей до школи
Зміна орендної ставки з 15% на 0,01% на період 01.06.2017-31.08.2017
діюча ставка 15% - 3031,6</t>
  </si>
  <si>
    <t>КНП КДЦ Печерського району</t>
  </si>
  <si>
    <t>ТОВ "МЛ "Діла"     (25587390)</t>
  </si>
  <si>
    <t>Підвисоцького вул., 4 А</t>
  </si>
  <si>
    <t>Без застосування п.11 рішення КМР від 21.04.2015 №415/1280</t>
  </si>
  <si>
    <t>Григоровича Барського вул., 5 А</t>
  </si>
  <si>
    <t>ДНЗ № 693</t>
  </si>
  <si>
    <t>Див. докладно у табл.
Проведення з дітьми гурткової роботи з хореографії
Зміна орендної ставки з 15% на 0,01% на період 01.06.2017-31.08.2017
діюча ставка 15% - 627,26</t>
  </si>
  <si>
    <t>Зодчих вул., 32 А</t>
  </si>
  <si>
    <t>ДНЗ №251</t>
  </si>
  <si>
    <t>Див. докладно у табл.
Проведення занять з англійської мови, хореографії та логіки
Зміна орендної ставки з 15% на 0,01% на період 01.06.2017-31.08.2017
діюча ставка 15% - 678,92</t>
  </si>
  <si>
    <t>Чупринки вул., 8 А</t>
  </si>
  <si>
    <t>Промтовари + товари підакцизної групи, 
Побутове обслуговування населеня</t>
  </si>
  <si>
    <t xml:space="preserve">18, 
5  </t>
  </si>
  <si>
    <t>Протокол №54 від 23.06.2017- питання не набрало необхідної кількості голосів. Протокол №53 від 13.06.2017 - питання не розглянуто та перенесено. Протокол №51 від 26.05.2017 питання не розглянуто та перенесено</t>
  </si>
  <si>
    <t>зміна ІУ в частині цільового використання з 8% (прод.магазин без підакцизу на площі -74,30 кв. м ) на 18% та 5% (26,9 кв.м, 47,40 кв.м)</t>
  </si>
  <si>
    <t>КНП "ЦПМСД №1" Голосіївського району міста Києва</t>
  </si>
  <si>
    <t>Релігійна організація Української Православної Церкви парафії Святого Савви Сербського у Голосіївському районі м. Києва  Код 25895765</t>
  </si>
  <si>
    <t>Якубовського вул., 6</t>
  </si>
  <si>
    <t>Лікувальний</t>
  </si>
  <si>
    <t>Протокол №68 від 02.11.2017 - питання не набрало необхідної кількості голосів. Протокол №65 від 03.10.2017 - не набрало необхідної кількості голосів
Протокол №63 від 19.09.2017 - не набрало необхідної кількості голосів</t>
  </si>
  <si>
    <t>ПР, Постійна комісія Київради з питань охорони здоров'я та соціального захисту - погодила проект рішення. ПКз  питань культури, туризму та інформаційної політики - - не прийнято жодного рішення передбаченого Регламентом Київради
20,00 кв.м - 1%;                     52,88 кв.м - 4%</t>
  </si>
  <si>
    <t>ГО "Київська академія наук" (24102076)</t>
  </si>
  <si>
    <t>Вишгородська вул., 52 А</t>
  </si>
  <si>
    <t>ДНЗ № 448</t>
  </si>
  <si>
    <t>ГО Шевченківське районне відділення Всеукраїнського об’єднання ветеранів
код 25586716</t>
  </si>
  <si>
    <t>Шамрила Т. вул., 3</t>
  </si>
  <si>
    <t xml:space="preserve">ПК КМР  від 02.02.2017 №40 погоджено продовження договору  оренди  та встановлено орендну ставку у розмірі 
20,0 кв.м – 1%; 
51,2 кв.м – 4% 
(орендна плата 
2465,59 грн).  Договір оренди не укладено .Було предметом розгляду на ПК КМР від 08.08.2017 № 60  не набрало необхідної кількості голосів
</t>
  </si>
  <si>
    <t>ДЮСШ "Автомобіліст", 35250939</t>
  </si>
  <si>
    <t>Протокол №62 від 12.09.2017 - питання не набрало необхідної кількості голосів.
Протокол №61 від 05.09.2017 - не розглянуто та перенесено.Протокол №60 від 08.08.2017 - не розглянуто та перенесено. Протокол №59 від 01.08.2017 - питання не розгялунто та перенесено.Протокол №54 від 23.06.2017 - питання перенесено на доопрацювання В.Сторожуку. Протокол №53 від 13.06.2017 - питання не розглянуто та перенесено. Протокол №51 від 26.05.2017 питання не розглянуто та перенесено</t>
  </si>
  <si>
    <t xml:space="preserve"> Героїв Дніпра вул., 55</t>
  </si>
  <si>
    <t>ДНЗ № 662</t>
  </si>
  <si>
    <t>Протокол №65 від 03.10.2017 - не розглянуто та перенесено.
Протокол №63 від 19.09.2017 - не розглянуто та перенесено.
Протокол №62 від 12.09.2017 - питання не розглянуто та перенесено.
Протокол №61 від 05.09.2017 - не розглянуто та перенесено.</t>
  </si>
  <si>
    <t>ФОП Палієнко К. В. (Код 3115220220)</t>
  </si>
  <si>
    <t>Бишівський провулок, 9</t>
  </si>
  <si>
    <t>Протокол №48 від 16.05.2017 - питання не набрало необхідної кількості голосів. Протокол №47 від 12.05.2017 - питання не розглянуто та перенесено</t>
  </si>
  <si>
    <t>зміна ІУ в частині цільового використання з 8% (63,65 кв. м ) на 8% та 18% (42,65 кв.м, 21,00кв.м)</t>
  </si>
  <si>
    <t>Див. докладно у табл.
проведення занять з хореографії
Зміна орендної ставки з 3% на 0,01% на період 01.06.2017-29.08.2017
діюча ставка 3% - 428,40</t>
  </si>
  <si>
    <t>ФОП Лук’янов І. В. (2247214495)</t>
  </si>
  <si>
    <t xml:space="preserve"> Рахманінова вул., 47</t>
  </si>
  <si>
    <t>СЗШ №162</t>
  </si>
  <si>
    <t>Див. докладно в табл.
Для проведення занять з хореографії
зменшення орендної ставки з 15 % до 5 %       1383,69</t>
  </si>
  <si>
    <t>На період літніх канікул</t>
  </si>
  <si>
    <t>ПАТ "Київенерго"</t>
  </si>
  <si>
    <t>ФОП Савелій О. В.    Код ЄДРПОУ 2090017906</t>
  </si>
  <si>
    <t>Бикова Л. вул., 4 А, літ. А</t>
  </si>
  <si>
    <t>Побутове обслуговування населення, 
Продтовари (крім товарів підакцизної групи), 
Промтовари + товари підакцизної групи</t>
  </si>
  <si>
    <t>5, 
8, 
18</t>
  </si>
  <si>
    <t xml:space="preserve">Прохання орендаря застосувати п. 11 рішення Київради від 21.04.2015 </t>
  </si>
  <si>
    <t>БО "Благодійний фонд "Тауер", код 39900664</t>
  </si>
  <si>
    <t>Басейна вул., 1/2 літ. А</t>
  </si>
  <si>
    <t>Зодчих вул., 50 А</t>
  </si>
  <si>
    <t>ДНЗ № 516</t>
  </si>
  <si>
    <t>Див. докладно у табл.
Проведення занять з англійської мови, хореографії
Зміна орендної ставки з 15% на 0,01% на період 01.06.2017-31.08.2017
діюча ставка 15% - 1410,64</t>
  </si>
  <si>
    <t>ФО-П Островершенко О.Ю., код 2714010929</t>
  </si>
  <si>
    <t>Будищанська вул., 7, літ. А</t>
  </si>
  <si>
    <t>була площа 59,10 кв. м</t>
  </si>
  <si>
    <t>Управління освіти Подільського району</t>
  </si>
  <si>
    <t>ТОВ "Лінгвістичний центр "Космополіт"</t>
  </si>
  <si>
    <t>Правди проспект, 64 - Г</t>
  </si>
  <si>
    <t>ЗНЗ №242</t>
  </si>
  <si>
    <t xml:space="preserve">П,
ПН. 15:00-19:00
ВТ. 15:00-19:00
СР. 15:00-19:00
ЧТ. 15:00-19:00
ПТ. 15:00-19:00 
(28 год. на тижд.) </t>
  </si>
  <si>
    <t>Протокол №72 від 05.12.2017 - не набрало голосів  Протокол №69 від 14.11.2017 - знято на доопрацювання В.Сторожуком.</t>
  </si>
  <si>
    <t>Жмеринська вул., 34</t>
  </si>
  <si>
    <t>СЗШ №253</t>
  </si>
  <si>
    <t>Див. докладно у табл.
Проведення занять з гурткової роботи з малювання та підготовки дітей до школи
Зміна орендної ставки з 15% на 0,01% на період 01.06.2017-31.08.2017
діюча ставка 15% - 670,56</t>
  </si>
  <si>
    <t>СЗШ №131</t>
  </si>
  <si>
    <t>Див. докладно у табл.
Надання освітніх послуг дітям дошкільного та шкільного віку
Зміна орендної ставки з 15% на 0,01% на період 01.06.2017-31.08.2017
діюча ставка 15% - 2082,96</t>
  </si>
  <si>
    <t>ГО "Танцювальний спортивний клуб "Данс Олімп", (38913866)</t>
  </si>
  <si>
    <t>СЗШ № 162</t>
  </si>
  <si>
    <t>Протокол №43 від 14.03.2017 - питання не набрало необхідної кількості голосів. Протокол №42 від 28.02.2017 - питання не розгляуто та перенесено.  Протокол №41 від 16.02.2017 - Питання не розглянуто та перенесено</t>
  </si>
  <si>
    <t>Див. докладно у табл.
Проведення занять зі спортивних танців
694,54</t>
  </si>
  <si>
    <t>ТОВ "Приватний навчальний заклад "Міжнародний інститут сучасних знань" код 39412885 ФОП Федоренко В.М. код 2122706358</t>
  </si>
  <si>
    <t>Мельникова вул., 39</t>
  </si>
  <si>
    <t>Школа №61</t>
  </si>
  <si>
    <t xml:space="preserve">Протокол №54 від 23.06.2017 - питання не набрало необхідної кількості голосів. Протокол №53 від 13.06.2017 - питання не розглянуто та перенесено. </t>
  </si>
  <si>
    <t>ФОП Дзиговський В.В. (3069604487)</t>
  </si>
  <si>
    <t>Драгоманова вул., 27</t>
  </si>
  <si>
    <t xml:space="preserve">8%*  + сума додана за результами конкурсу. Збільшити площу об’єкта оренди 
із 22,80 кв. м 
на 47,80 кв. м (відповідно до матеріалів технічної інвентаризації) 
</t>
  </si>
  <si>
    <t>Комунальне підприємство "Керуюча компанія з обслуговування житлового фонду Солом'янського району м. Києва"</t>
  </si>
  <si>
    <t>ГО "Товариство споживачів "Водограй"</t>
  </si>
  <si>
    <t>Гарматна вул., 35</t>
  </si>
  <si>
    <t>Протокол №72 від 05.12.2017 - не набрало голосів  Протокол №69 від 14.11.2017 - питання не розглянуто та перенесено.</t>
  </si>
  <si>
    <t>Розміщення  торговельного об'єкту з продажу продовольчих товарів, крім товарів підакцизної групи- 47,10 кв.м замінити на розміщення громадської організації на площі, що не використовується для провадження підприємницької діяльності - 47,10 кв.м</t>
  </si>
  <si>
    <t>Комунальне підприємство "Керуюча компанія з обслуговування Житлового фонду Дарницького району м.Києва"</t>
  </si>
  <si>
    <t>ГО "Громадський рух учасників АТО та громадян з тимчасово окупованої території "НОВА НАЦІЯ" (40125525)</t>
  </si>
  <si>
    <t>Здолбунівська вул., 3 А</t>
  </si>
  <si>
    <t>ТОВ "МЛ "ДІЛА" (25587390)</t>
  </si>
  <si>
    <t>Нежитловий</t>
  </si>
  <si>
    <t>ФОП Гопка Олександр Іванович (2748001614)</t>
  </si>
  <si>
    <t>Академіка Навашина вул., 13</t>
  </si>
  <si>
    <t xml:space="preserve">Протокол №72 від 05.12.2017 - не набрало голосів  Протокол №69 від 14.11.2017 - Оболонський РДА надати роз"яснення щодо договору оренди який продовжуєтьсяПротокол №72 від 05.12.2017 - не набрало голосів  </t>
  </si>
  <si>
    <t>ГО "Сумське земляцтво" (21693639)</t>
  </si>
  <si>
    <t>Рибальська вул., 11</t>
  </si>
  <si>
    <t>звернулись з проханням встановити розмір орендної плати на рівні 1% - 1155,0 грн без ПДВ.</t>
  </si>
  <si>
    <t>без конкурсу</t>
  </si>
  <si>
    <t>Центраьний парк культури і відпочинку м. Києва</t>
  </si>
  <si>
    <t>Всеукраїнська спілка громадських організацій "Конфедерація громадських організацій інвалідів України", код 33104559</t>
  </si>
  <si>
    <t>Труханів острів, 1, літ. А</t>
  </si>
  <si>
    <t>Протокол №47 від 12.05.2017 - питання не набрало необхідної кількості голосів. Орендодавцю майна надати інформацію щодо переліку вільних на Трухановому острові. Протокол №45 від 07.04.2017 та від 11.04.2017 - перенесено, запросити представників громадської організації</t>
  </si>
  <si>
    <t>ПР 
ПК Київради з питань охорони здоров'я та соціального захисту - перенести розгляд питання до підписання Меморандуму про співробітництво.  
 ПК з питань культури -погодила за умови його погодження Департаментом культури виконавчого органу Київради (КМДА).</t>
  </si>
  <si>
    <t>Національна бібліотека України для дітей
код 02215058</t>
  </si>
  <si>
    <t>Стрілецька вул., 28</t>
  </si>
  <si>
    <t>Протокол №62 від 12.09.2017 - питання не набрало необхідної кількості голосів. 
Протокол №61 від 05.09.2017 - не розглянуто та перенесено.Протокол №60 від 08.08.2017 - не розглянуто та перенесено. ротокол №59 від 01.08.2017 - питання не розгялунто та перенесено.</t>
  </si>
  <si>
    <t xml:space="preserve">Розглянути клопотання орендаря щодо зменшення орендної ставки з 3% (293746 грн) на  1 грн на рік </t>
  </si>
  <si>
    <t>ПП "Орлан Інвест" (32567662)</t>
  </si>
  <si>
    <t>15, 
8</t>
  </si>
  <si>
    <t>Ушакова вул., 12 А</t>
  </si>
  <si>
    <t>СЗШ № 50</t>
  </si>
  <si>
    <t>проведення занять з дітьми з логіки та англійської мови
Зменшення орендної ставки з 15% на 0,01% на період літніх канікул 01.06.2017-31.08.2017
389,84 грн/міс</t>
  </si>
  <si>
    <t>Управління освіти Деснянської районної в місті Києві                                         державної адміністрації</t>
  </si>
  <si>
    <t>ФО-П Пащенко О.Л. (2357513247)</t>
  </si>
  <si>
    <t>Курчатова Академіка вул., 8 А</t>
  </si>
  <si>
    <t>Див. докладно у окремій таблиці</t>
  </si>
  <si>
    <t>ТОВ "Місія" (24082468)</t>
  </si>
  <si>
    <t>Ахматової вул., 23</t>
  </si>
  <si>
    <t>Продаж/очищення питної води, 
Склад, 
Продтовари (крім товарів підакцизної групи)</t>
  </si>
  <si>
    <t>3, 
8</t>
  </si>
  <si>
    <t>Надати дозвіл на зміну цільового призначення частини об’єкта оренди із розміщення зоомагазину (інше використання нерухомого майна) на розміщення торговельного об’єкта з продажу продовольчих товарів, крім товарів підакцизної групи
Продаж/очищення питної води (4,60 кв. м); Склад (10,40 кв. м); Продтовари (крім товарів підакцизної групи) (23,50 кв. м)</t>
  </si>
  <si>
    <t>ГО Асоціація добровільних народних дружин Святошинського району м.Києва", (25680421)</t>
  </si>
  <si>
    <t>Литвиненко Вольгемут вул., 3 А</t>
  </si>
  <si>
    <t xml:space="preserve">1, 
4 </t>
  </si>
  <si>
    <t>Протокол №63 від 19.09.2017 - не набрало необхідної кількості голосів
Протокол №62 від 12.09.2017 - питання не розглянуто та перенесено.
Протокол №61 від 05.09.2017 - не розглянуто та перенесено.</t>
  </si>
  <si>
    <t>Розміщення громадської організації</t>
  </si>
  <si>
    <t>ТОВ "Глобал Гейм"</t>
  </si>
  <si>
    <t>Лотерея</t>
  </si>
  <si>
    <t xml:space="preserve">прохання орендаря визначити орендну ставку у розмірі 20% 
Конкурсна пропозиція - 70000,00 </t>
  </si>
  <si>
    <t xml:space="preserve">Продовження </t>
  </si>
  <si>
    <t>Спеціалізована школа І-ІІІ ступенів № 307 з поглибленим вивченням природничих наук Деснянського району міста Києва</t>
  </si>
  <si>
    <t>ПП "Центр розвитку Європи"  (32977463)</t>
  </si>
  <si>
    <t>Лисківська вул., 4 Б</t>
  </si>
  <si>
    <t>Школа № 307</t>
  </si>
  <si>
    <t xml:space="preserve">Протокол №60 від 08.08.2017 - питання не набрало необхідної кількості голосів. Протокол №59 від 01.08.2017 - питання не розгялунто та перенесено.Протокол №57 від 11.07.2017 - питання не розглянуто та перенесено. </t>
  </si>
  <si>
    <t>Зодчих вул., 22 А</t>
  </si>
  <si>
    <t>ДНЗ № 203</t>
  </si>
  <si>
    <t>Див. докладно у табл.
Надання освітніх послуг дітям дошкільного віку
Зміна орендної ставки з 15% на 0,01% на період 01.06.2017-31.08.2017
діюча ставка 15% - 503,58</t>
  </si>
  <si>
    <t>КМКЛ № 4</t>
  </si>
  <si>
    <t>ПФ "Петро Великий"</t>
  </si>
  <si>
    <t>Солом'янська вул., 17</t>
  </si>
  <si>
    <t>Протокол №54 від 23.06.2017 - питання не набрало необхідної кількості голосів. Протокол №53 від 13.06.2017 - питання не розглянуто та перенесено. Протокол №51 від 26.05.2017 питання не розглянуто та перенесено</t>
  </si>
  <si>
    <t>СЗШ № 288</t>
  </si>
  <si>
    <t>проведення занять з дітьми з логіки та англійської мови
Зменшення орендної ставки з 15% на 0,01% на період літніх канікул 01.06.2017-31.08.2017
313,06 грн/міс</t>
  </si>
  <si>
    <t>ГО "Різнобарв"я талантів України" (38750841)</t>
  </si>
  <si>
    <t>Шовковична вул., 30 Б, літ. А</t>
  </si>
  <si>
    <t>звернулись з проханням встановити розмір орендної плати на рівні 0,05% - 27,05 грн без ПДВ.</t>
  </si>
  <si>
    <t xml:space="preserve"> Шота Руставелі вул., 21</t>
  </si>
  <si>
    <r>
      <t xml:space="preserve"> на сьогодні орендна ставка 15 % (інше використання майна) - 6487,47 грн. , без ПДВ., 7,5% -</t>
    </r>
    <r>
      <rPr>
        <b/>
        <sz val="10"/>
        <color theme="1"/>
        <rFont val="Calibri"/>
        <family val="2"/>
        <charset val="204"/>
      </rPr>
      <t xml:space="preserve">3243,74 </t>
    </r>
    <r>
      <rPr>
        <sz val="10"/>
        <color theme="1"/>
        <rFont val="Calibri"/>
        <family val="2"/>
        <charset val="204"/>
      </rPr>
      <t>грн. Термін дії договору  - 29.03.2018                                 Орендар звернувся з проханням встановити розмір орендної плати на рівні 6%</t>
    </r>
  </si>
  <si>
    <t>КП Ватутінськінвестбуд</t>
  </si>
  <si>
    <t>ФОП Пономаренко В.Ф.</t>
  </si>
  <si>
    <t>Сабурова О. вул., 3</t>
  </si>
  <si>
    <t>Протокол №38 від 17.01.2017 - Питання не розглянуто та перенесено</t>
  </si>
  <si>
    <t>Змінити призначення з "розміщення офісу"   на "розміщення торговельного обєкту з продажу продовольчих товарів, крім товарів підакцизної групи"</t>
  </si>
  <si>
    <t>ГО "Центр соціальних ініціатив "Розвиток суспільства" (39696639)</t>
  </si>
  <si>
    <t>Бориспільська вул., 36</t>
  </si>
  <si>
    <t xml:space="preserve">Протокол №72 від 05.12.2017 - не набрало необхідної кількості  голосів  </t>
  </si>
  <si>
    <t>1% (20,00 кв. м); 4% (1,62 кв. м)</t>
  </si>
  <si>
    <t>Школа № 213</t>
  </si>
  <si>
    <t>ВНЗ "Університет економіки та права "Крок"  (04635922)</t>
  </si>
  <si>
    <t>Лісовий проспект, 33 Б</t>
  </si>
  <si>
    <t>Протокол №45 від 07.04.2017 - питання не набрало необхідної кількості голосів. Протокол №44 від 28.03.2017 - питання не розглянуто та перенесено.
Протокол №43 від 14.03.2017 - питання не розглянуто та перенесено. Протокол №40 від 02.02.2017 - Знято на доопрацювання депутатом М.Буділовим.
Протокол №38 від 17.01.2017 - Питання не розглянуто та перенесено</t>
  </si>
  <si>
    <t>ПАТ "Вторес" (01882568)</t>
  </si>
  <si>
    <t>Беретті В. вул., 5 А</t>
  </si>
  <si>
    <t>Прийом вторсировини</t>
  </si>
  <si>
    <t>Протокол №68 від 02.11.2017 - питання не набрало необхідної кількості голосів. Протокол №65 від 03.10.2017 - питання знято на доопрацювання депутатом М.Іщенко</t>
  </si>
  <si>
    <t>ФОП  Григорчук Юрій Володимирович                              р.н.о.к.п.п. 2633212157</t>
  </si>
  <si>
    <t>Виборзька вул., 12</t>
  </si>
  <si>
    <t xml:space="preserve">Протокол №76 від 26.12.2017 - питання не небрало необхідної кількості голосів </t>
  </si>
  <si>
    <t>Організація солдатських матерів України, код 22876980</t>
  </si>
  <si>
    <t>Софійська вул., 2, літ. А</t>
  </si>
  <si>
    <t>Протокол №38 від 17.01.2017 - перенести розгляд питання та запросити представника орендаря</t>
  </si>
  <si>
    <t>1% - 705,34</t>
  </si>
  <si>
    <t>ФО-П Сущенко В.Ф. (2725508139)         ФО-П Хоменко К.В. (318724565)  ТОВ «ПромГуртТрейдер» (32306700)             ФО-П Сміян В.М. (2903508011)</t>
  </si>
  <si>
    <t>Маяковського В. проспект, 20</t>
  </si>
  <si>
    <t>Протокол №63 від 19.09.2017 - консенсусом перенесено на доопрацювання Деснянською РДА м.Києва
Протокол №62 від 12.09.2017 - питання не розглянуто та перенесено.
Протокол №61 від 05.09.2017 - не розглянуто та перенесено.</t>
  </si>
  <si>
    <t>ГО "Дарниця - вільний простір" (40423371)</t>
  </si>
  <si>
    <t>Ахматової вул., 2 А</t>
  </si>
  <si>
    <t xml:space="preserve">Протокол №65 від 03.10.2017 -питання не набрало необхідної кількості голосів </t>
  </si>
  <si>
    <t xml:space="preserve">Надати дозвіл на зміну цільового призначення об’єкта оренди з громадської приймальні депутата Київради (Костюка С.А) на розміщення громадської організації на площі, що не використовується для провадження підприємницької діяльності 
</t>
  </si>
  <si>
    <t xml:space="preserve">Надати дозвіл на заміну сторони у договорі оренди із депутата Київської міської ради  Костюка С.А. VII скликання на громадську організацію «Дарниця Вільний простір», було 1 грн. на рік
</t>
  </si>
  <si>
    <t xml:space="preserve">Фізична особа Жуков К.Л.
</t>
  </si>
  <si>
    <t>Гончара О. вул., 14/26</t>
  </si>
  <si>
    <t xml:space="preserve">Протокол №55 від 30.06.2017 -питання не набрало необхідної кількості голосів
</t>
  </si>
  <si>
    <t>Є лист ФО Жукова К.Л  визначення орендної ставки в розмірі 3% за користування нежитлових приміщень на вул. О.Гончара, 14/26  
15% - 4686,13</t>
  </si>
  <si>
    <t xml:space="preserve">ФОП Онищенко Богдан Григорович код 3290209290,                ФОП Федоренко Володимир Миколайович код немає </t>
  </si>
  <si>
    <t xml:space="preserve">Братів Зерових вул., 21 </t>
  </si>
  <si>
    <t>Окремо розташована споруда</t>
  </si>
  <si>
    <t>Приміщення передано єдиному претенденту ФОП Онищенко Б. Г.</t>
  </si>
  <si>
    <t>КПОЖФ</t>
  </si>
  <si>
    <t>ТОВ "Фітойл" (403564263)</t>
  </si>
  <si>
    <t>Ентузіастів вул., 5/1 А</t>
  </si>
  <si>
    <t>Протокол №65 від 03.10.2017 -питання не розглянуто та перенесено</t>
  </si>
  <si>
    <t>Скасувати рішення комісії у зв"язку із потребою розміщення Дитячої музичної школи №16</t>
  </si>
  <si>
    <t>ТОВ "Фітойл" ТОВ "ПромГуртТрейдер"</t>
  </si>
  <si>
    <t>Ентузіастів вул., 5/1А</t>
  </si>
  <si>
    <t>Протокол №48 від 16.05.2017 - питання не набрало голосів.  Протокол №47 від 12.05.2017 - Перенесоно. Орендодавцю запросити потенційних орендарів</t>
  </si>
  <si>
    <t>Просимо розглянути ТОВ "Фітойл" як єдиного претендента, відмова від ТОВ "Пром ГуртТрейдер" надійшла до Дніпровської РДА листом від 12.04.2017 №103/2470</t>
  </si>
  <si>
    <t>ГО "Законослухняний громадянин" (38904935)</t>
  </si>
  <si>
    <t>Пасхаліна Ю. вул., 16</t>
  </si>
  <si>
    <t>Зміна ІУ (Тимчасове призупинення нарахування орендної плати)</t>
  </si>
  <si>
    <t>ВНЗ "Київський медичний коледж №3)</t>
  </si>
  <si>
    <t>ФО-П Примаченко О.В., код 2697108744</t>
  </si>
  <si>
    <t>Привокзальна вул., 14/2</t>
  </si>
  <si>
    <t>Буфет в навчальному закладі (крім товарів підакцизної групи)</t>
  </si>
  <si>
    <t>Протокол №72 від 05.12.2017 - не набрало голосів  Протокол №70 від 16.11.2017 - не розглянуто та перенесено.Протокол №72 від 05.12.2017 - знято на доопрацювання С.Артеменком</t>
  </si>
  <si>
    <t>Призупинення нарахування орендної плати на час проведення канікул (з 01.07.2017 по 31.08.2017)</t>
  </si>
  <si>
    <t>ТОВ фірма "Квартет" ЛТД     Код 13670073</t>
  </si>
  <si>
    <t>Васильківська вул., 53, К1</t>
  </si>
  <si>
    <t>Протокол №68 від 02.11.2017 - питання не набрало необхідної кількості голосів. Протокол №62 від 12.09.2017 - перенесено. Знято на доопрацювання Буділовим М.
Протокол №61 від 05.09.2017 - не розглянуто та перенесено.№60 від 08.08.2017 - не розглянуто та перенесено. Протокол №59 від 01.08.2017 - питання не розгялунто та перенесено.</t>
  </si>
  <si>
    <t>Майстерня по ремонту одягу</t>
  </si>
  <si>
    <t>ФО-П Сущенко В.Ф. (2725508139)   ФО-П Хоменко К.В. (318724565)  ТОВ ЛМ Постач (37118481)</t>
  </si>
  <si>
    <t>Беретті В. вул., 10</t>
  </si>
  <si>
    <t>ФОП Надарая Є.Ш. (1799906332)</t>
  </si>
  <si>
    <t>Ахматової вул., 13 В</t>
  </si>
  <si>
    <t xml:space="preserve">Надійшла заява від ТОВ «ПРОМГУРТТРЕЙДЕР». 
У відповідності з п. 5.4 част. ІІ протоколу засідання ПК Київради з питань власності від 30.06.2017 № 55 ТОВ «ПРОМГУРТТРЕЙДЕР» листом від 27.10.2017 № 101-11349/02 повідомлено про необхідність надати у 10-денний строк установчі документи за переліком, однак, жодних документів у визначені строки надано не було.
</t>
  </si>
  <si>
    <t>БО "Благодійний фонд допомоги соціально незахищеним членам громади "Перші кроки", код 34241855</t>
  </si>
  <si>
    <t>Жураковського вул., 3, літ. А</t>
  </si>
  <si>
    <t>Протокол №68 від 02.11.2017 - питання не набрало необхідної кількості голосів. Протокол №65 від 03.10.2017 - питання знято на доопрацювання депутатом М.Буділовим. Протокол №63 від 19.09.2017 - не розглянуто та перенесено.
Протокол №62 від 12.09.2017 - питання не розглянуто та перенесено.
Протокол №61 від 05.09.2017 - не розглянуто та перенесено.</t>
  </si>
  <si>
    <t>ФОП Левицький Ю.М. (Код 3042919051)</t>
  </si>
  <si>
    <t>Будівельників вул., 28/15</t>
  </si>
  <si>
    <t>Буфет (крім товарів підакцизної групи)</t>
  </si>
  <si>
    <t>зміна ІУ в частині цільового використання з 5% (побутове обслуговування (ремонт одягу) на 6% буфет</t>
  </si>
  <si>
    <t>ФОП Красножон Наталія Іванівна (Код 2247101564)</t>
  </si>
  <si>
    <t>Будівельників вул., 36</t>
  </si>
  <si>
    <t>Протокол №65 від 03.10.2017 -питання не розглянуто та перенесено
Протокол № 48 п.19. Не набрало голосів</t>
  </si>
  <si>
    <t>зміна ІУ в частині цільового використання з 15% (офіс) на 5% (перукарня)</t>
  </si>
  <si>
    <t>ФО-П Сущенко В.Ф. (2725508139)   ФО-П Хоменко К.В. (318724565)  ПП «ПерКомПром» (35753675)</t>
  </si>
  <si>
    <t>Ніколаєва вул., 9</t>
  </si>
  <si>
    <t>Протокол №63 від 19.09.2017 - перенесено на доопрацювання Деснянською РДА м.Києва 
Протокол №62 від 12.09.2017 - питання не розглянуто та перенесено.
Протокол №61 від 05.09.2017 - не розглянуто та перенесено.</t>
  </si>
  <si>
    <t>Ініціатор: ТОВ "ДТЕ ЕСКО", 401204047; Заявник: ФО-П Федоренко В.М, 2122706358</t>
  </si>
  <si>
    <t>Жилянська вул., 83/53 літ. А</t>
  </si>
  <si>
    <t>ПР - відхилено</t>
  </si>
  <si>
    <r>
      <rPr>
        <b/>
        <sz val="10"/>
        <rFont val="Calibri"/>
        <family val="2"/>
        <charset val="204"/>
        <scheme val="minor"/>
      </rPr>
      <t>ПР</t>
    </r>
    <r>
      <rPr>
        <sz val="10"/>
        <rFont val="Calibri"/>
        <family val="2"/>
        <charset val="204"/>
        <scheme val="minor"/>
      </rPr>
      <t xml:space="preserve">
Лист ДКВ щодо доопрацювання питання у зв"язку зі зміною організаційно-правової форми юридичної особи орендаря</t>
    </r>
  </si>
  <si>
    <t>Приватний загальноосвітній навчальний заклад "Фінансово-правовий" ліцей" (24368087)</t>
  </si>
  <si>
    <t>Кудряшова вул., 12/14</t>
  </si>
  <si>
    <t>Школа № 221</t>
  </si>
  <si>
    <t>Відхилено проект рішення Київради, у зв"язку із зверненням суб"єкта подання</t>
  </si>
  <si>
    <t xml:space="preserve">ПР 
Є лист депутата Київради М.Негрича щодо зняття з розгляду зазначеного проекту рішення для проведення обговорення з громадскістю. ПК з   з  питань освіти, науки, сімї, молоді та спорту -рішення не прийнято.
2. Лист від 14.06.2017 № 108-9685 Солом’янської районної в місті Києві державної адміністрації   до Департаменту комунальної власності      м. Києва щодо зняття з розгляду ПР. </t>
  </si>
  <si>
    <t>Національна Спілка композиторів України код 0015776</t>
  </si>
  <si>
    <t>Пушкінська вул., 32, літ. А, А</t>
  </si>
  <si>
    <t>Творча спілка</t>
  </si>
  <si>
    <t>Про розгляд звернення депутата Київської міської ради Ю.Вахеля щодо виконання протокольного доручення комісії від 19.04.2016 протокол № 13  про заслуховування звіту Національної Спілки композиторів України та стосовно плану заходів по наданню соціальних послуг (фото чи відеофіксації проведення суспільних культурних заходів, конкурсів, фестивалів для киян та гостей міста) (вих. №08/279/08/019-381 від 23.07.2017; вх. № 08/11455 від 27.07.2017).
Запрошені представники Спілки та Фонду.
94941,86 грн.: 1% до 20,0 кв. м (552,37 грн) 4% до надлишку (94389,49 грн)</t>
  </si>
  <si>
    <t>ККМКЛ № 3</t>
  </si>
  <si>
    <t>Київський університет ім. Бориса Гринченка (02136554)</t>
  </si>
  <si>
    <t>Запорожця Петра, 26, літ. П</t>
  </si>
  <si>
    <t>Комунальний навчальний заклад</t>
  </si>
  <si>
    <r>
      <t xml:space="preserve">Є витяг ПК охорони здоров"я - рішення щодо погодження </t>
    </r>
    <r>
      <rPr>
        <b/>
        <sz val="10"/>
        <rFont val="Calibri"/>
        <family val="2"/>
        <charset val="204"/>
        <scheme val="minor"/>
      </rPr>
      <t>не прийнято</t>
    </r>
    <r>
      <rPr>
        <sz val="10"/>
        <rFont val="Calibri"/>
        <family val="2"/>
        <charset val="204"/>
        <scheme val="minor"/>
      </rPr>
      <t>. Є звернення Київської міської клінічної лікарні №3 щодо зняття питання у зв"язку із використанням приміщення для власних потреб.</t>
    </r>
  </si>
  <si>
    <t>Управління освіти та інноваційного розвитку Печерської РДА</t>
  </si>
  <si>
    <t>ВГО "Федерація кендо, іайдо та дзьодо України" (36923741)</t>
  </si>
  <si>
    <t>Іонна Павла ІІ вул., 14/21</t>
  </si>
  <si>
    <t>Спеціалізована школа № 47 ім. А. Макаренка</t>
  </si>
  <si>
    <t>п</t>
  </si>
  <si>
    <t>Відхилино проект рішення Київради, у зв"язку із відмовою заявника (лист Федерації кендо, іайдо та дзьодо України вих №52.1 від 15.05.2017, вх. №8627 від 16.05.2017)</t>
  </si>
  <si>
    <t>ПР, 
ПК з питань освіти, науки, молоді та спорту погодила проект рішення 
1 година на тиждень,  щосереди, 4 години на місяць</t>
  </si>
  <si>
    <t>КО "Київмедспецтранс"</t>
  </si>
  <si>
    <t>Іноземне підприємство "1+1 Продакшн", 23389360</t>
  </si>
  <si>
    <t>Куренівська вул., 16В літ. А</t>
  </si>
  <si>
    <t>Їдальня (крім товарів підакцизної групи)</t>
  </si>
  <si>
    <t>12% - місячна орендна плата - 59622,00 грн.       Звернення орендаря щодо зміни цільового використання обєкта оренди: з складу на їдальню, яка не здійснює продаж товарів підакцизної групи</t>
  </si>
  <si>
    <t>МГО "Сьогун"  (21693059)</t>
  </si>
  <si>
    <t>Драгоманова вул., 10 В</t>
  </si>
  <si>
    <t>Слов'янська гімназія</t>
  </si>
  <si>
    <t xml:space="preserve">Зменшити площу об’єкта оренди з 513,20 кв.м на 342,29 кв. м у зв’язку з приведенням у відповідність загальної площі місць загального користування відповідно до викопіювання поповерхового плану
</t>
  </si>
  <si>
    <t>Гмирі вул., 3 Б</t>
  </si>
  <si>
    <t>Скандинавська гімназія</t>
  </si>
  <si>
    <t xml:space="preserve">Зменшити площу об’єкта оренди з 461,30 кв.м на 339,62 кв. м у зв’язку з приведенням у відповідність загальної площі місць загального користування відповідно до викопіювання поповерхового плану
</t>
  </si>
  <si>
    <t>ТОВ "Приватна школа фізкультурно - спортивний центр "Мастер Фіт" 38489318</t>
  </si>
  <si>
    <t>ЗНЗ І-ІІІ ступенів № 90</t>
  </si>
  <si>
    <t>5%- 38231,11 грн. в місяць.
Необхідно внести відповідні зміни в рішення Київської міської ради від 21.09.2017 № 65/3072</t>
  </si>
  <si>
    <t>Хрещатик вул., 25 літ. А</t>
  </si>
  <si>
    <t>Складна ставка: 1% для площі 20,0 кв. м (654,49 грн) 4% для надлишку (22593,03 грн)</t>
  </si>
  <si>
    <t>ФОП Комар Д. М. (3186203633)</t>
  </si>
  <si>
    <t>Перемоги проспект, 71/2</t>
  </si>
  <si>
    <t xml:space="preserve">В термін 10 робочих днів надійшла заява від ТОВ "ПромГуртТрейдер".фізкультурно-спортивних закладів, діяльність яких спрямована на організацію та проведення занять різними видами спорту </t>
  </si>
  <si>
    <t>1) ТОВ "Спортивний клуб "Святошино", (40015735);
2) ТОВ "ПромГуртТрейдер" (32306700)</t>
  </si>
  <si>
    <t>Туполєва вул., 5 Б</t>
  </si>
  <si>
    <t xml:space="preserve">спортивний клуб з проведення занять зі змішаних єдиноборств
оголосити конкурс або передати єдиному претенденту ТОВ "Спортивний клуб "Святошино"
</t>
  </si>
  <si>
    <t>ТОВ "ФГ "ГІРНЕ"   (33735127)                    ГО "ЦЕНТР РЕАБІЛІТАЦІЇ І АДАПТАЦІЇ ІНВАЛІДІВ ТА УЧАСНИКІВ БОЙОВИХ ДІЙ"              (40813580)              ФОП Герус Віталій Леонідович          (229803913)</t>
  </si>
  <si>
    <t>Деснянська вул., 19</t>
  </si>
  <si>
    <t>Продтовари (крім товарів підакцизної групи), 
Громадська організація з реабілітації, 
Промтовари + товари підакцизної групи</t>
  </si>
  <si>
    <t>8, 
1 грн. на рік, 
7, 18</t>
  </si>
  <si>
    <t xml:space="preserve">Відминити конкурс та надати приміщення єдиному претенденту ГО "Центр реабілітації і адаптації інвалідів та учасників бойових дій" Протокол №38 від 17.01.2017 - Депутату М.Буділову доопрацювати питання. </t>
  </si>
  <si>
    <t>Управління освіти Дніпровської РДА</t>
  </si>
  <si>
    <t>ТОВ "Дитяча спортивно-танцювальна школа "Фенікс" (40136191)
ТОВ "Спортивно-патріотичний клуб "Україна" (40131827)</t>
  </si>
  <si>
    <t>Березняківська вул., 34</t>
  </si>
  <si>
    <t>ЗНЗ № 228</t>
  </si>
  <si>
    <t>У зв"язку із заявою ТОВ "Спортивно-патріотичний клуб "Україна" про відмови від участі у конкурсі</t>
  </si>
  <si>
    <t xml:space="preserve">1) ТОВ "Тук тук" (ініціатор) 
41159911 
2) ТОВ "ЛМ Постач" 
37118481  </t>
  </si>
  <si>
    <t>Зміна ІУ (Зміна графіку використання)</t>
  </si>
  <si>
    <t>ФОП Кірєєва Юлія Вадимівна
(2734310945)</t>
  </si>
  <si>
    <t>Архипенка О. вул., 5 Б</t>
  </si>
  <si>
    <t>ДНЗ № 581</t>
  </si>
  <si>
    <t>Змінюється графік використання приміщення з погодинного на постійне</t>
  </si>
  <si>
    <t xml:space="preserve">Зміна ІУ (Зменьшення плати: приведення у відповідність) </t>
  </si>
  <si>
    <t>У звязку із переходом орендаря з погодинної на цілодобову оренду змінюється ставка з 15% на 1%</t>
  </si>
  <si>
    <t>Харківське шосе вул., 121, К9</t>
  </si>
  <si>
    <t>Питання розглянуто у п.1 текстової частини протоколу</t>
  </si>
  <si>
    <t>ФОП Єрмакова А.І. (2918507248)</t>
  </si>
  <si>
    <t>Гмирі вул., З Б</t>
  </si>
  <si>
    <t>Протокол №63 від 19.09.2017 - не набрало необхідної кількості голосів.
Протокол №61 від 05.09.2017 - не розглянуто та перенесено.№60 від 08.08.2017 - не розглянуто та перенесено. Протокол №59 від 01.08.2017 - питання не розгялунто та перенесено.</t>
  </si>
  <si>
    <t>Змінити графік погодинної оренди на літній період - з 01.06.2017 по 31.08.2017
(з 6 годин на тиждень на 1 годину на тиждень).
За 6 години на тиждень  погодинної оренди сплачують 1448,83 грн.</t>
  </si>
  <si>
    <t>ГО "Особливі можливості" (40484696); ГО "Правозахисний ХАБ" (40386754)</t>
  </si>
  <si>
    <t>Приозерна вул., 2, літ. А</t>
  </si>
  <si>
    <t xml:space="preserve"> 1, 
4</t>
  </si>
  <si>
    <t xml:space="preserve">Відмінити конкурс та надати єдиному претенеднту ГО "Особливі можливості" У зв"язку із заявою ГО "Правозахисний ХАБ" про відмову від наміру орендувати приміщення </t>
  </si>
  <si>
    <t>1) ФОП Голуб О.О., (2766913541);
2) ФОП Федоренко В. М., (2122706358)</t>
  </si>
  <si>
    <t>Перемоги проспект, 104</t>
  </si>
  <si>
    <t>розміщення бару (продаж підакцизної групи товарів)
оголосити конкурс або передати єдиному претенденту ФОП Голуб О.О.</t>
  </si>
  <si>
    <t>ТОВ "Алан-Компані, ЛТД" (21474854)</t>
  </si>
  <si>
    <t xml:space="preserve">Донецька вул., 14/30 </t>
  </si>
  <si>
    <t>Проектування</t>
  </si>
  <si>
    <t>У звязку із порушенням умов договору оренди</t>
  </si>
  <si>
    <t>КП "КК ОЖФ Голосіївського району                       м. Києва"</t>
  </si>
  <si>
    <t>ТОВ "АЛДАКС"                Код 23730404</t>
  </si>
  <si>
    <t>Науки проспект, 102</t>
  </si>
  <si>
    <t>8, 
18</t>
  </si>
  <si>
    <t>Протокол №72 від 05.12.2017 - на чергове засідання.</t>
  </si>
  <si>
    <t>73,50 кв.м - торговий автомат;                                 20,00 кв.м - промтовари+ товари піакцизної групи</t>
  </si>
  <si>
    <t>ТОВ Талісман Плюс", 
код 32209799</t>
  </si>
  <si>
    <t>Ушинського, вул., 17</t>
  </si>
  <si>
    <t>Надати дозвіл та укласти додаткову угоду на зміну сторони договору оренди (Орендаря) нежитлових приміщень: ТОВ "Талісман", код ЄДРПОУ 32209799 замінити на ТОВ "Талісман Плюс", код ЄДРПОУ 41122834</t>
  </si>
  <si>
    <t>АО "Український адвокат" 35464276</t>
  </si>
  <si>
    <t>Гонгадзе, прспект, 32 Б літ. А</t>
  </si>
  <si>
    <t>ТОВ Талісман Плюс", 
код 32209802</t>
  </si>
  <si>
    <t xml:space="preserve"> Повітрофлотський проспект, 14/17</t>
  </si>
  <si>
    <t>КП МА "Київ" (Жуляни)</t>
  </si>
  <si>
    <t>ТОВ фірма "Матінка" код 01131514</t>
  </si>
  <si>
    <t>Повітрофлотський проспект, 81, К4</t>
  </si>
  <si>
    <t>розміщення суб'єкта господарювання, що проводить діяльність  з ремонту об'єктів нерухомості -       
 21% -10 543,75 грн</t>
  </si>
  <si>
    <t>ТОВ "Вавілон К", код 41330440; ФО-П Шевченко А.В., код 2952602552</t>
  </si>
  <si>
    <t>озеро "Вербне", б/н 15, Д.4</t>
  </si>
  <si>
    <t>Відмовити в оголошенні конкурсу</t>
  </si>
  <si>
    <t>сезонно з 01 травня по 31 жовтня календарного року</t>
  </si>
  <si>
    <t xml:space="preserve">ГО "Творча громада"
40227093
 </t>
  </si>
  <si>
    <t xml:space="preserve">Костельна вул.,10 </t>
  </si>
  <si>
    <r>
      <rPr>
        <b/>
        <sz val="10"/>
        <rFont val="Calibri"/>
        <family val="2"/>
        <charset val="204"/>
        <scheme val="minor"/>
      </rPr>
      <t xml:space="preserve">ПР </t>
    </r>
    <r>
      <rPr>
        <sz val="10"/>
        <rFont val="Calibri"/>
        <family val="2"/>
        <charset val="204"/>
        <scheme val="minor"/>
      </rPr>
      <t xml:space="preserve">
Постійна комісія Київської міської ради з питань культури, туризму та інформаційної політики - відхилино проект рішення.</t>
    </r>
  </si>
  <si>
    <t>ТОВ Талісман Плюс", 
код 32209801</t>
  </si>
  <si>
    <t>Липківського вул., 23</t>
  </si>
  <si>
    <t>Всеукраїнська ГО інвалідів "Правозахисна спілка інвалідів"      ЄДРПОУ 38464335</t>
  </si>
  <si>
    <t>Преображенська вул., 21</t>
  </si>
  <si>
    <t>Відхилено проект рішення</t>
  </si>
  <si>
    <t>ПР 
Постійна комісія Київської міської ради з питань охорони здоров'я та соціального захисту - відхилено проект рішення.</t>
  </si>
  <si>
    <t>ФОП Бережний Т.Р.   (3073919470)</t>
  </si>
  <si>
    <t>Кошиця вул., 8</t>
  </si>
  <si>
    <t>Школа    № 296</t>
  </si>
  <si>
    <t>Змінити графік погодинної оренди 
(з 44 годин на тиждень на 12 годин на тиждень)
За 44 години на тиждень  погодинної оренди сплачують 1 240,80 грн.</t>
  </si>
  <si>
    <t>1) ФОП Верескун Г.О., (2968307183);
2) ТОВ "ПромГуртТрейдер" (32306700)</t>
  </si>
  <si>
    <t>Львівська вул., 59</t>
  </si>
  <si>
    <t>розміщення перукарні
оголосити конкурс або передати єдиному претенденту ФОП Верескун Г.О.</t>
  </si>
  <si>
    <t>ТОВ Талісман Плюс", 
код 32209800</t>
  </si>
  <si>
    <t>Мартиросяна, вул., 2/6</t>
  </si>
  <si>
    <t>ГО "Сокіл Свободи", код 39199803; ГО "Київський центр підтримки підприємництва", код 41134970; ГО "Центр інформації про права людини", код 38405259</t>
  </si>
  <si>
    <t>Ярославська вул., 5/2, літ. А</t>
  </si>
  <si>
    <t>Громадська приймальня депутата Київради</t>
  </si>
  <si>
    <t xml:space="preserve">1 грн на рік, 
1, 
4 </t>
  </si>
  <si>
    <t>приймальня депутата Кузика П.М. або громадська організація</t>
  </si>
  <si>
    <t>ГО "Чистий Київ", код 40048124; ГО "Всеукраїнська Асоціація Джазу", код 40918004</t>
  </si>
  <si>
    <t>Липська вул., 16 літ. А</t>
  </si>
  <si>
    <t>Громадська приймальня депутата Київради, 
Громадська організація</t>
  </si>
  <si>
    <t>Відмовлено в оголошенні конкурсу</t>
  </si>
  <si>
    <t>приймальня депутатаБондарчука О.В. або громадська організація</t>
  </si>
  <si>
    <t>Мельникова вул.. 39</t>
  </si>
  <si>
    <t>Надані протокольні доручення</t>
  </si>
  <si>
    <t>Демократичне об’єднання "Українська національна рада" (33150228)</t>
  </si>
  <si>
    <t>Басейна/Шовковична вул., 23/52</t>
  </si>
  <si>
    <t>ТОВ "Київське енерго - будівельне управління) (39664738);           ФОП Радько Д. В (2769406439)</t>
  </si>
  <si>
    <t>Кудрі вул., 37 А</t>
  </si>
  <si>
    <t>Науково - дослідна установа, 
Побутове обслуговування населення</t>
  </si>
  <si>
    <t>3, 
5</t>
  </si>
  <si>
    <t>Попит вивчався до 22.03.2017. 04.04.2017 до ПРДА надійшов лист від ФОП  - Радько Д. В. з проханням залишити заяву про намір оренди зазначеного приміщення  без розгляду.  06.04.2017 надійшло звернення ТОВ Аспер Естейт" (4089-84190) щодо оренди приміщення під офіс.    05.04.2017 надійшло звернення від ТОВ "ЛМ Постач" щодо оренди зазначеного приміщення для розміщення науково - дослідної установи.</t>
  </si>
  <si>
    <t>ФОП Костюков Є.Ю. (2842303338), ПП "АНТ-ОСТ" (36628241), ТОВ "ПромГуртТрейдер" (32306700)</t>
  </si>
  <si>
    <t>Краснова вул., 17</t>
  </si>
  <si>
    <t>ФОП Костюков Є. Ю., (2842303338)</t>
  </si>
  <si>
    <t>Орендодавцю майна здійснити організаційно-правові заходи щодо повторного вивчення попиту</t>
  </si>
  <si>
    <t>1)Громадська організація "Збережи рідне місто", (39617913);
2) ТОВ "ПромГуртТрейдер" (32306700)</t>
  </si>
  <si>
    <t>Прилужна вул., 10</t>
  </si>
  <si>
    <t>оголосити конкурс або передати єдиному претенденту ГО "Збережи рідне місто"</t>
  </si>
  <si>
    <t>ПП "Делюкс Тур"
код 32306171</t>
  </si>
  <si>
    <t>Перемоги 
проспект, 3</t>
  </si>
  <si>
    <t>Розглянути
 клопотання орендаря щодо зміни цільового призначення приміщення з офіс-15%  на  буфет, який не здійснює продаж товарів підакцизної групи 6%</t>
  </si>
  <si>
    <t>ФОП Коломієць Ю.П., (2838617982)</t>
  </si>
  <si>
    <t>Юри вул., 10 Б</t>
  </si>
  <si>
    <t>СШ № 35</t>
  </si>
  <si>
    <t>Див. докладно у табл.
проведення позашкільних занять з шахів
Зміна графіку використання з 8 год на 3 год на тиждень</t>
  </si>
  <si>
    <t>СЗШ № 35</t>
  </si>
  <si>
    <t>Див. докладно у табл.
Проведення позашкільних занять з шахів
з 8 годин на тиждень на 4 години на тиждень</t>
  </si>
  <si>
    <t>КП "керуюча компанія з обслуговування житлового фонду Голосіївського району м.Києва"</t>
  </si>
  <si>
    <t>ФОП Пастух М.І.
ФОП Сухіна Т.В.
ТОВ "ПромГуртТрейдер"</t>
  </si>
  <si>
    <t xml:space="preserve">Сєченова вул., 5 </t>
  </si>
  <si>
    <t xml:space="preserve">Доручити Голосіївський РДА повторно вивчини попит на нежитлові приміщення . </t>
  </si>
  <si>
    <t>1) ТДВ "Укрліфтсервіс", (05472637);
2) ПП "АНТ-ОСТ" (36628241)</t>
  </si>
  <si>
    <t>Корольова проспект, 12</t>
  </si>
  <si>
    <t xml:space="preserve">розміщення опорного пункту електромеханіків з ремонту та технічного обслуговування ліфтів
оголосити конкурс або передати єдиному претенденту ТДВ "Укрліфтсервіс"
</t>
  </si>
  <si>
    <t>Жмеринська вул., 8</t>
  </si>
  <si>
    <t>СШ № 76</t>
  </si>
  <si>
    <t>Протокол №61 від 05.09.2017 - не розглянуто та перенесено.№60 від 08.08.2017 - не розглянуто та перенесено. Протокол №59 від 01.08.2017 - питання не розгялунто та перенесено.</t>
  </si>
  <si>
    <t>Див. докладно у табл.
проведення занять з шахів
Зміна графіку використання з 6 год на 3 год на тиждень</t>
  </si>
  <si>
    <t>Див. докладно у табл.
Проведення позашкільних занять з шахів
з 6 годин на тиждень на 4 години на тиждень</t>
  </si>
  <si>
    <t>ТОВ "Масон 11" 41079683          ФО-П Федоренко В. М. 2122706358             ТОВ "Титан торг" 40121536                 ФО-П Омельченко О. Д. 2790815686    ТОВ "Гуд дей груп" 38545026</t>
  </si>
  <si>
    <t>Волгоградська вул., 12</t>
  </si>
  <si>
    <t>Повернення до питання о 11:53</t>
  </si>
  <si>
    <t xml:space="preserve">Оголошення конкурсу </t>
  </si>
  <si>
    <t>ГО Клуб Зен-кван-до, код 25399641,                              ФОП Федоренко В. М.,                                    код 2122706358</t>
  </si>
  <si>
    <t>Відрадний проспект, 77/1</t>
  </si>
  <si>
    <t xml:space="preserve">ГО "Центр позашкільної освіти" (41079797),           ГО "Київський центр підтримки підприємництва" (41134970),         ГО "Комітет сприяння захисту прав співвласників багатоквартирних будинків у м. Києві" (37858972),          ГО "Особлива дитина" (40938408), ФОП Штиль Ю.В. (3009005352),    ТОВ "Комфортклас" (40078308), ТОВ "Агора Груп" (36347321) </t>
  </si>
  <si>
    <t xml:space="preserve"> Хрещатик/Заньковецької вул., 15/4</t>
  </si>
  <si>
    <t>Громадська організація, 
Громадська організація з реабілітації, 
Офіс, Продтовари (крім товарів підакцизної групи), 
Ремонт нерухомості</t>
  </si>
  <si>
    <t xml:space="preserve">Доручити Печерський РДА повторно вивчини попит на нежитлові приміщення . </t>
  </si>
  <si>
    <t xml:space="preserve">Є звернення В.Грушко щодо скасування проведення конкурсу. Також повідомляємо, що   до Печерської райдержадміністрації(вх № 105/768 від 06.03.17)  звернувся депутат Київської міської ради Грушко В.В. щодо надання даних приміщень в орендне користування для розміщення приймальні депутата Київської міської ради  </t>
  </si>
  <si>
    <t>ФОП Каралоп М.А.     2879811369</t>
  </si>
  <si>
    <t xml:space="preserve">Горовиця вул., 8 </t>
  </si>
  <si>
    <t xml:space="preserve">Прийом вторсировини </t>
  </si>
  <si>
    <t>КНП "ЦПМСД   № 1" Голосіївського району м. Києва</t>
  </si>
  <si>
    <t>ТОВ "Компанія "Фарм-Союз"              Код 30607776</t>
  </si>
  <si>
    <t>Зменшення розміру 
площі орендованого приміщення з  
«40,60 кв. м» на 
«20,00 кв. м»,  Довідково: площа 40,60 кв.м - надана в орендне користування за результатами конкурсу, переможець - ТОВ "Компанія "Фарм-Союз" запропонував найбільший розмір орендної плати -                   24 150,00 грн.</t>
  </si>
  <si>
    <t xml:space="preserve">ФО-П Загоруйко О. Ф. 2434000629       ТОВ "Баффіна-трейд"  41242522   </t>
  </si>
  <si>
    <t>Є лист відмова ТОВ "Баффіна-трейд" від 09.06.2017</t>
  </si>
  <si>
    <t>ФО-П Загоруйко О. Ф. 2434000629       ТОВ "Баффіна-трейд"  41242522</t>
  </si>
  <si>
    <t>Станція метро "Контрактова площа"</t>
  </si>
  <si>
    <t>Народна партія, код 00013557</t>
  </si>
  <si>
    <t>Рейтарська вул./Георгіївський провулок, 6-3 літ. А</t>
  </si>
  <si>
    <t>15% - 6004,08</t>
  </si>
  <si>
    <t>КП "Київблагоустрій"</t>
  </si>
  <si>
    <t xml:space="preserve">Ініціатор – ТОВ «Укрторг Груп». код 39023575
Заявники:
ФО-П Оржаховська С. Я.  код 2122006264
ТОВ «Торгова рада» код 37269145
ТОВ «Бон Трейдінг» код 40256047
ТОВ «рідна інвестиція» код 40540341
ТОВ «Макс торг 2011» код 37932495
ТОВ «Авантрейд – 2000» код 37932474
ТОВ «Торговий дім «Вакула» ЛТД код 37932542
ТОВ «Столічний інвестор» код 40238934
ТОВ «Авнта Груп» код 36856602
ТОВ «Міський комфорт» код 40313288
ТОВ «Столична ділова компанія» код 40858679
ТОВ «Девілон груп» код 36856618
ФО-П Шевченко А. В.
</t>
  </si>
  <si>
    <t>Перемоги проспект - вул.. Г. Вітрука</t>
  </si>
  <si>
    <t>Станція метро "Нивки"</t>
  </si>
  <si>
    <t>ФОП Холбобаєв О.К. (2976914119)</t>
  </si>
  <si>
    <t>Жукова вул., 19</t>
  </si>
  <si>
    <t>ФО-П Загоруйко О. Ф. 2434000629       ТОВ "Баффіна-трейд"  41242522    ФОП Федоренко В.М.                                   код 2122706358</t>
  </si>
  <si>
    <t>Станція метро "Мінська"</t>
  </si>
  <si>
    <t>Є листи відмови ТОВ "Баффіна-трейд" від 09.06.2017 та ФОП Федоренко від 22.05.2017</t>
  </si>
  <si>
    <t>ФОП Ючко О. І. (2893511969)       ТОВ "ЛМ Постач" (37118481)</t>
  </si>
  <si>
    <t>ДНЗ № 171</t>
  </si>
  <si>
    <t>15% -265,76</t>
  </si>
  <si>
    <t>ТОВ "Центр розвитку дитини "Цікавинка"
код 37855932</t>
  </si>
  <si>
    <t>Софіївська вул., 23</t>
  </si>
  <si>
    <t>ДНЗ 
№ 54</t>
  </si>
  <si>
    <t>клопотання орендаря  зменшити орендоване приміщення з 
62,80 кв.м на 
12,88 кв.м було: 6 481,80 грн. в міс. стало 119,25  грн. в міс.</t>
  </si>
  <si>
    <t>Див. докладно в табл.
зміна графіку з 90 год/міс на 9,0 год/міс було: 6 481,80 грн. в міс. стало 119,25  грн. в міс.</t>
  </si>
  <si>
    <t>ФОП Криницький Євген Валерійович (3258518473), ТОВ "ПромГуртТрейдер"(32306700)</t>
  </si>
  <si>
    <t>Бучми  бульвар, 8</t>
  </si>
  <si>
    <t>Продаж/очищення питної води</t>
  </si>
  <si>
    <t>ГО "Наш Ерудит" (38307579)
ТОВ "ПромГуртТрейдер" (32306700)</t>
  </si>
  <si>
    <t>Миколайчука І. вул., 9 А</t>
  </si>
  <si>
    <t>Гімназія № 191</t>
  </si>
  <si>
    <t>07.04.2017 - питання знято з розгляду на доопрацювання</t>
  </si>
  <si>
    <t>ТОВ "Людмила-Фарм Ко"  25271289</t>
  </si>
  <si>
    <t>Рекомендація підготовчої комісії: відмовити встановлення пільгової орендної ставки за користування приміщенням у зв"язку з набуттям права оренди на конкурсних засадах. 50% - 20 158,33 грн.</t>
  </si>
  <si>
    <t>Український коледж ім. В. О. Сухомлинського</t>
  </si>
  <si>
    <t>ФОП Гайовий І. І. (2678212810)
ТОВ "ПромГуртТрейдер"</t>
  </si>
  <si>
    <t>Шептицького вул., 5 А</t>
  </si>
  <si>
    <t>Український колеж ім. В. О. Сухомлинського</t>
  </si>
  <si>
    <t>Відмінити конкурс та надати приміщення єдиному претенденту ФОП Гайовому. Протокол №38 від 17.01.2017 - питання не набрало необхідної кількості голосів</t>
  </si>
  <si>
    <t>ФО-П Щочкін В.М., код 3335515813; ПП "АНТ-ОСТ", код 36628241</t>
  </si>
  <si>
    <t>Приозерна вул., 2 літ. А</t>
  </si>
  <si>
    <t>Відмовлено в оголошенні конкурсу та надати єдиному претенденту, оскільки ПП "Ант-ОСТ" зняв свою кандидатуру, тому приміщення віддати єдиному претенденту</t>
  </si>
  <si>
    <t>ПП "Ант_ОСТ" зняв свою кандидатуру, тому приміщення віддати єдиному претенденту</t>
  </si>
  <si>
    <t>КП "Керуюча компанія з обслуговування житлового фонду Солом"янського району м.Києва"</t>
  </si>
  <si>
    <t>ГО "Національний центр реабілітації учасників АТО та бойових дій", 40305570</t>
  </si>
  <si>
    <t>Єреванська вул., 13</t>
  </si>
  <si>
    <t>ГО "Сокіл Свободи", код 39199803</t>
  </si>
  <si>
    <t>БО Благодійний фонд "Милославський" (40217139)</t>
  </si>
  <si>
    <t xml:space="preserve">Милославська вул., 33 А </t>
  </si>
  <si>
    <t>ГО "Асоціація ветеранів АТО України" (40843154)</t>
  </si>
  <si>
    <t>Лесі України бульвар, 8</t>
  </si>
  <si>
    <t xml:space="preserve">Оболонська районна організація товариства Червоного Хреста м. Киева України в м. Києві (25666361) </t>
  </si>
  <si>
    <t>Маршала Тимошенка вул., 1 А</t>
  </si>
  <si>
    <t>ГО "КИЇВ - НАШЕ МІСТО" 
 код 36176008</t>
  </si>
  <si>
    <t>Дорогожицька вул., 15 А</t>
  </si>
  <si>
    <t>КП "КИЇВСЬКЕ ІНВЕСТИЦІЙНЕ АГЕНТСТВО"</t>
  </si>
  <si>
    <t>ГО «Київ – молодіжне місто»
40143738</t>
  </si>
  <si>
    <t>Терещенківська вул., 11 А, літ. А</t>
  </si>
  <si>
    <t xml:space="preserve">Центр у справах сім'ї та жінок Шевченківського району м. Києва </t>
  </si>
  <si>
    <t>ГО "КИЇВ - НАШЕ МІСТО"  
 код 36176008</t>
  </si>
  <si>
    <t>Теліги О. вул., 43</t>
  </si>
  <si>
    <t>КП "Керуюча компанія з обслуговування житлового фонду Голосіївського району м.Києва"</t>
  </si>
  <si>
    <t>ГО "Прогресивний молодіжний рух"</t>
  </si>
  <si>
    <t>Сєченова вул., 5</t>
  </si>
  <si>
    <t>ГО "Товариство ветеранів АТО з інвалідністю", (40441605)</t>
  </si>
  <si>
    <t>Чистяківська вул., 28</t>
  </si>
  <si>
    <t xml:space="preserve">ГРОМАДСЬКА ОРГАНІЗАЦІЯ 
«ЧИСТИЙ КИЇВ»
(40046124)
</t>
  </si>
  <si>
    <t>проспект Лісовий, 23 А</t>
  </si>
  <si>
    <t>КМКЛ № 2</t>
  </si>
  <si>
    <r>
      <t>МБФ "Українська фундація громадського здоров</t>
    </r>
    <r>
      <rPr>
        <sz val="10"/>
        <rFont val="Calibri"/>
        <family val="2"/>
        <charset val="204"/>
      </rPr>
      <t>'</t>
    </r>
    <r>
      <rPr>
        <sz val="10"/>
        <rFont val="Calibri"/>
        <family val="2"/>
        <charset val="204"/>
        <scheme val="minor"/>
      </rPr>
      <t>я", 35910485</t>
    </r>
  </si>
  <si>
    <t>Краківська вул., 13, К1</t>
  </si>
  <si>
    <t>Територіальний центр соціального обслуговування (надання соціальних послуг) Оболонського району м. Києва (20076896)</t>
  </si>
  <si>
    <t>Малиновського М. вул., 34</t>
  </si>
  <si>
    <t>Орган самоорганізації населення "Комітет мікрорайону "Чоколівка"</t>
  </si>
  <si>
    <t xml:space="preserve">Чоколівський бульвар, 27 </t>
  </si>
  <si>
    <t>ГО "Сокіл Свободи"</t>
  </si>
  <si>
    <t>Харківське шосе, 7/1</t>
  </si>
  <si>
    <t>ГО "Дарницький волонтерський легіон" (40604598)</t>
  </si>
  <si>
    <t>Сімферопольська вул., 5/1</t>
  </si>
  <si>
    <t>ГО "Новий світанок Солом'янки",            (40312703)</t>
  </si>
  <si>
    <r>
      <t>БО "Благодійний фонд "Кияни об</t>
    </r>
    <r>
      <rPr>
        <sz val="10"/>
        <rFont val="Calibri"/>
        <family val="2"/>
        <charset val="204"/>
      </rPr>
      <t>’</t>
    </r>
    <r>
      <rPr>
        <sz val="10"/>
        <rFont val="Calibri"/>
        <family val="2"/>
        <charset val="204"/>
        <scheme val="minor"/>
      </rPr>
      <t>єднуємося" (39602865)</t>
    </r>
  </si>
  <si>
    <t xml:space="preserve"> Стальського вул., 28</t>
  </si>
  <si>
    <t>ГО "Сокіл свободи"  (39199803)</t>
  </si>
  <si>
    <t>ПП "Навчальний заклад "Європейський колегіум"                        Код 32302671</t>
  </si>
  <si>
    <t>Сєченова вул., 9</t>
  </si>
  <si>
    <t>Школа-інтернат № 9</t>
  </si>
  <si>
    <t>ПП "Навчальний заклад "Європейский колегіум"</t>
  </si>
  <si>
    <t>Спеціальна школа - інтернат 1-3 ступенів № 9</t>
  </si>
  <si>
    <t>дкв</t>
  </si>
  <si>
    <t>ГО "Благодійна ініціатива відродження патріотів - центр реабілітації учасників бойових дій, осіб, що перебували у зоні АТО, тимчасово переміщених осіб та членів їх сімей", код 39853117</t>
  </si>
  <si>
    <t>Йорданська (Гавро) вул., 6, літ. А</t>
  </si>
  <si>
    <t>ГО "НАША ПУЩА ВОДИЦЯ" (40173626)</t>
  </si>
  <si>
    <t>Максименка Ф. вул., 16</t>
  </si>
  <si>
    <t>БФ "Благодійний та екологічний фонд Олега Костюшка"</t>
  </si>
  <si>
    <t>Пулюя вул., 5, літ. А</t>
  </si>
  <si>
    <t>БО "Всеукраїнський благодійний фонд "Розквіт нації" (Код 40126204)</t>
  </si>
  <si>
    <t>Перова бульвар, 15 В</t>
  </si>
  <si>
    <t>Приміщення                 Підвал</t>
  </si>
  <si>
    <t>Приміщення, 1, 3  поверхи</t>
  </si>
  <si>
    <t>приміщення, 2 поверх</t>
  </si>
  <si>
    <t>приміщення. 2 поверх</t>
  </si>
  <si>
    <t>Приміщення,
1 поверх</t>
  </si>
  <si>
    <t xml:space="preserve">Приміщення, 2 поверх </t>
  </si>
  <si>
    <t>Приміщення, Підвал</t>
  </si>
  <si>
    <t>приміщення,         1 поверх</t>
  </si>
  <si>
    <t>Приміщення, 1,3 поверхів</t>
  </si>
  <si>
    <t>приміщення. 1, 3 поверхи</t>
  </si>
  <si>
    <t>Приміщення, 1-3 поверх</t>
  </si>
  <si>
    <t>до 30.06.2018</t>
  </si>
  <si>
    <t>Стоматологічна поліклініка Дніпровського району м. Києва</t>
  </si>
  <si>
    <t>ТОВ "Пансіон Милосердя"  (40081420)</t>
  </si>
  <si>
    <t>Навої вул., 1</t>
  </si>
  <si>
    <t>Приміщення, 1-2 поверхи</t>
  </si>
  <si>
    <t>БО "Благодійний фонд Марини Шеремет" (39279257)</t>
  </si>
  <si>
    <t>Поліська вул., 14</t>
  </si>
  <si>
    <t>Приміщення, перший поверх та підвал</t>
  </si>
  <si>
    <t>1 грн. на рік, 
7</t>
  </si>
  <si>
    <t xml:space="preserve">До моменту підписання акта приймання-передачі з покупцем об’єкта приватизації, але не більше ніж 2 роки 
364 дні
</t>
  </si>
  <si>
    <t>ГО "Київська міська організація Федерації боксу України", код 36002484</t>
  </si>
  <si>
    <t>Комарова проспект, 38 Б, літ. А</t>
  </si>
  <si>
    <t>ТОВ "Школа спортивної майстерності по художній гімнастиці "Терпсіхора"Код ЄДРПОУ 22865657</t>
  </si>
  <si>
    <t>Донецька вул., 25</t>
  </si>
  <si>
    <t>Школа № 69</t>
  </si>
  <si>
    <t>Приміщення, 3, 4 поверхи</t>
  </si>
  <si>
    <t>ТОВ ВКФ "Профешинал клас"         (35316486)</t>
  </si>
  <si>
    <t>Братиславська вул., 14 Б</t>
  </si>
  <si>
    <t>ТМО "Психіатрія" у місті Києві</t>
  </si>
  <si>
    <t>ТОВ "Ріковері Лайф", 41038753</t>
  </si>
  <si>
    <t>Кирилівська вул., 103 А, К1</t>
  </si>
  <si>
    <t>ТОВ "Дитяча спортивно-танцювальна школа "Фенікс" (40136191)</t>
  </si>
  <si>
    <t>Нежитловий
НВК № 209 "Сузір`я"</t>
  </si>
  <si>
    <t>ЗНПЗ "Хореографічна гімназія "Кияночка", код 30470891</t>
  </si>
  <si>
    <t>Лісовий проспект, 39 літ. А</t>
  </si>
  <si>
    <t>приміщення; 1 поверх</t>
  </si>
  <si>
    <t>ТОВ "Шверін"
41010476</t>
  </si>
  <si>
    <t>Станція метро "Університет"</t>
  </si>
  <si>
    <t>ПП "Арабіка"
код 32248183</t>
  </si>
  <si>
    <t>Маяковського проспект, 31</t>
  </si>
  <si>
    <t>1 поверх</t>
  </si>
  <si>
    <t>КП "Госпкомобслуговування"</t>
  </si>
  <si>
    <t>КП "Київський центр розвитку міського середовища"   40092489</t>
  </si>
  <si>
    <t>Хрещатик вул., 32 А, літ. В</t>
  </si>
  <si>
    <t>Приміщення, 3 поверх</t>
  </si>
  <si>
    <t>ФОП Конотоп В.В.</t>
  </si>
  <si>
    <t>Сагайдачного вул., 39 літ. А</t>
  </si>
  <si>
    <t>нежтлові приміщення , 1-й поверх</t>
  </si>
  <si>
    <t>Телекомунікації</t>
  </si>
  <si>
    <t>ФО-П Онищенко Б. Г. 3290209290</t>
  </si>
  <si>
    <t>приміщення № 4 А</t>
  </si>
  <si>
    <t>ФОП Загоруйко</t>
  </si>
  <si>
    <t>КП "Житній ринок"</t>
  </si>
  <si>
    <t>ТОВ "СТІЛ ЗАМОВЛЕНЬ"
40656458</t>
  </si>
  <si>
    <t>Верхній Вал вул., 16</t>
  </si>
  <si>
    <t>приміщення № 10</t>
  </si>
  <si>
    <t xml:space="preserve">10 найдорожчих за розміром місячної орендної плати приміщень, наданих  єдиному претенденту  за наслідками вивчення попиту </t>
  </si>
  <si>
    <t>Київський національний унверситет театру, кіно і телебачення ім. І.К.Карпенка-Карого (02214171)</t>
  </si>
  <si>
    <t>Хрещатик вул., 52, літ. А</t>
  </si>
  <si>
    <t>приміщення; 1-4 поверх, підвал</t>
  </si>
  <si>
    <t>Департамент освіти і науки, молоді та спорту (КМДА)</t>
  </si>
  <si>
    <t>ККПНЗ "Київський міський будинок вчителя"</t>
  </si>
  <si>
    <t>ТОВ "КІНОСТОЛИЦЯ" 
(37633561)</t>
  </si>
  <si>
    <t>Володимирська вул., 57</t>
  </si>
  <si>
    <t>короткострокова (до п'яти днів)</t>
  </si>
  <si>
    <t xml:space="preserve">2 роки 364 дні 
</t>
  </si>
  <si>
    <t>Ярославська вул., 17/22 літ. Г</t>
  </si>
  <si>
    <t xml:space="preserve">КМКЛ № 1 </t>
  </si>
  <si>
    <t>УКРАЇНСЬКИЙ НАУКОВО-ПРАКТИЧНИЙ ЦЕНТР ЕНДОКРИННОЇ ХІРУРГІЇ, ТРАНСПЛАНТАЦІЇ ЕНДОКРИННИХ ОРГАНІВ І ТКАНИН МІНІСТЕРСТВА ОХОРОНИ ЗДОРОВ'Я УКРАЇНИ</t>
  </si>
  <si>
    <t>Харківське шосе, 121, К 1</t>
  </si>
  <si>
    <t>Державний заклад охорони здоров’я</t>
  </si>
  <si>
    <t>будівля</t>
  </si>
  <si>
    <t>Орлика вул., 13</t>
  </si>
  <si>
    <t>УО Шевенківської РДА</t>
  </si>
  <si>
    <t>ТОВ "Французький ліцей імені Анни Київської "
код 33155713</t>
  </si>
  <si>
    <t>Липинського В. вул., 21</t>
  </si>
  <si>
    <t>ДНЗ №326</t>
  </si>
  <si>
    <t>Приміщення, 
1,2 поверхи, підвал</t>
  </si>
  <si>
    <t xml:space="preserve">4
</t>
  </si>
  <si>
    <t>КП "Бессарабський ринок</t>
  </si>
  <si>
    <t>ТОВ "СОЮЗ ГАРАНТ",  21520092</t>
  </si>
  <si>
    <t>Обмін валют</t>
  </si>
  <si>
    <t>2 роки 364 дні, але не більше ніж до початку ремонтно-реставраційних робіт або  до прийняття КМР окремого рішення щодо використтання</t>
  </si>
  <si>
    <t>БО "Фонд сприяння правоохоронним оранама "Право і безпека", код 26345498</t>
  </si>
  <si>
    <t>Приміщення,
 1, 2 поверхи</t>
  </si>
  <si>
    <t>ТОВ "Елі Амі", код 36799293</t>
  </si>
  <si>
    <t>2 роки 364 дні але не більше, нвіж до початку проведення ремонтно-реставраціхних робіт будівлі</t>
  </si>
  <si>
    <t>УДППЗ "Укрпошта"   01189979</t>
  </si>
  <si>
    <t>ПАТ "Державний ощадний банк України"
00032129</t>
  </si>
  <si>
    <t xml:space="preserve"> Петра Сагайдачного вул., 3</t>
  </si>
  <si>
    <t xml:space="preserve"> Довженка вул., 7 літ. А</t>
  </si>
  <si>
    <t>ФО-П Хритсенко Л.В., 2674308160</t>
  </si>
  <si>
    <t xml:space="preserve">Департамент охорони здоров'я </t>
  </si>
  <si>
    <t>ПАТ КБ "ПРИВАТБАНК"</t>
  </si>
  <si>
    <t>Прорізна вул., 19</t>
  </si>
  <si>
    <t>Пушкінська вул., 1-3/5</t>
  </si>
  <si>
    <t>КНП "ЦПМСД №2" Голосіївського району м. Києва</t>
  </si>
  <si>
    <t>ПАТ Комерційний банк "ПРИВАТБАНК"  Код 14360570</t>
  </si>
  <si>
    <t>Велика Васильківська вул., 104</t>
  </si>
  <si>
    <t>ГО "Чистий Київ", код 40048124</t>
  </si>
  <si>
    <t>приміщення; 2 поверх</t>
  </si>
  <si>
    <t xml:space="preserve">1 грн на рік, 
4 </t>
  </si>
  <si>
    <t>на строк дії депутатських повноважень але не більше ніж на 2 роки 364 дні</t>
  </si>
  <si>
    <t>КМКЛ № 17</t>
  </si>
  <si>
    <t>КП "Фармація" код (05415852)</t>
  </si>
  <si>
    <t>Лабораторний  провулок, 18, К3</t>
  </si>
  <si>
    <t>ДКЛ № 12</t>
  </si>
  <si>
    <t>ТОВ "ЛТС" 32982740</t>
  </si>
  <si>
    <t>приміщення. 1 поверх</t>
  </si>
  <si>
    <t>ФО-П Волинець Ж.М.</t>
  </si>
  <si>
    <t>Українське державне підприємство поштового звязку "Укрпошта" Київська міська дирекція
код 01189979</t>
  </si>
  <si>
    <t>Теліги О. вул., 41</t>
  </si>
  <si>
    <t>ТОВ "Глобал Іновейшин", 41186568</t>
  </si>
  <si>
    <t>3 поверх</t>
  </si>
  <si>
    <t>2 роки 364 дні, але не більше, ніж до початку ремонтно-реставраційних робіт або до прийняття Київрадою окремого рішення щодо використання будівлі</t>
  </si>
  <si>
    <t>ФО-П Соловйов Д.О., 3176619174</t>
  </si>
  <si>
    <t>КП "Бессарабська площа"</t>
  </si>
  <si>
    <t>ТОВ "Тримоб"</t>
  </si>
  <si>
    <t>мезонін</t>
  </si>
  <si>
    <t xml:space="preserve">ФОП Ючко О. І. (2893511969)       </t>
  </si>
  <si>
    <t>Об"єднання співвласників багатоквартирного будинку "Добробут"</t>
  </si>
  <si>
    <t>Інститутутська вул. 19 Б</t>
  </si>
  <si>
    <t>ГО "Збережи рідне місто" (39617913)</t>
  </si>
  <si>
    <t>Саксаганського вул., 40/85 літ. А, А'</t>
  </si>
  <si>
    <t>Приміщення, 1,2 поверхи</t>
  </si>
  <si>
    <t>Нижній Вал вул., 37/20, літ. А</t>
  </si>
  <si>
    <t>нежитлове приміщення 1-й поверх</t>
  </si>
  <si>
    <t>1-й поверх</t>
  </si>
  <si>
    <t>ТОВ "Експерт Сервіс" код 31863985</t>
  </si>
  <si>
    <t>ТОВ "Експерт Сервіс" код 31863986</t>
  </si>
  <si>
    <t>Станція метро "Майдан Незалежності"</t>
  </si>
  <si>
    <t>ПП "Каспій-1"  36291610</t>
  </si>
  <si>
    <t>ТОВ "Експерт Сервіс" код 31863981</t>
  </si>
  <si>
    <t>Станція метро "Площа Льва Толстого"</t>
  </si>
  <si>
    <t>ТОВ "Експерт Сервіс" код 31863972</t>
  </si>
  <si>
    <t>Станція метро "Політехнічний інститут"</t>
  </si>
  <si>
    <t>ТОВ "Експерт Сервіс" код 31863976</t>
  </si>
  <si>
    <t>Станція метро "Золоті Ворота"</t>
  </si>
  <si>
    <t>ТОВ "Експерт Сервіс" код 31863958</t>
  </si>
  <si>
    <t>Станція метро "Позняки"</t>
  </si>
  <si>
    <t>ТОВ "Експерт Сервіс" код 31863974</t>
  </si>
  <si>
    <t>Станція метро "Арсенальна"</t>
  </si>
  <si>
    <t>ТОВ "Експерт Сервіс" код 31864004</t>
  </si>
  <si>
    <t>ТОВ "Експерт Сервіс" код 31863959</t>
  </si>
  <si>
    <t>ТОВ "Експерт Сервіс" код 31863960</t>
  </si>
  <si>
    <t>ТОВ "Експерт Сервіс" код 31863969</t>
  </si>
  <si>
    <t>ТОВ "Експерт Сервіс" код 31863970</t>
  </si>
  <si>
    <t>ТОВ "Експерт Сервіс" код 31863971</t>
  </si>
  <si>
    <t>ТОВ "Експерт Сервіс" код 31863978</t>
  </si>
  <si>
    <t>Станція метро "Лук'янівська"</t>
  </si>
  <si>
    <t>ТОВ "Експерт Сервіс" код 31863984</t>
  </si>
  <si>
    <t>ТОВ "Експерт Сервіс" код 31863979</t>
  </si>
  <si>
    <t>Станція метро "Палац Спорту"</t>
  </si>
  <si>
    <t>ТОВ "Експерт Сервіс" код 31863987</t>
  </si>
  <si>
    <t>ТОВ "Експерт Сервіс" код 31863956</t>
  </si>
  <si>
    <t>ТОВ "Експерт Сервіс" код 31863957</t>
  </si>
  <si>
    <t>ТОВ "Експерт Сервіс" код 31863980</t>
  </si>
  <si>
    <t>Станція метро "Палац Україна"</t>
  </si>
  <si>
    <t>ТОВ "Експерт Сервіс" код 31864007</t>
  </si>
  <si>
    <t>Станція метро "Вокзальна"</t>
  </si>
  <si>
    <t>ТОВ "Експерт Сервіс" код 31863967</t>
  </si>
  <si>
    <t>Станція метро "Дарниця"</t>
  </si>
  <si>
    <t>ТОВ "Експерт Сервіс" код 31863968</t>
  </si>
  <si>
    <t>ТОВ "Експерт Сервіс" код 31863989</t>
  </si>
  <si>
    <t>Святошинська громадська організація спортивно Водного патріотичного виховання юних моряків "Шквал" (35704127)</t>
  </si>
  <si>
    <t xml:space="preserve"> Лютнева вул., 6 А, літ.Ж</t>
  </si>
  <si>
    <t>ГО "Захисники України",                      Код 39779400</t>
  </si>
  <si>
    <t>Межигірська вул., 14</t>
  </si>
  <si>
    <t>ККОЖФ</t>
  </si>
  <si>
    <t>Благодійна організація благодійний фонд "Армія добра", (40008602)</t>
  </si>
  <si>
    <t>ФОП Лапко О. Ю., (3191421762)</t>
  </si>
  <si>
    <t>ГО "Золоті ворота"
код 39708104</t>
  </si>
  <si>
    <t>Пирогова вул., 10 Г</t>
  </si>
  <si>
    <t>ГО "Андріївсько-Пейзажна ініціатива"
код 38404873</t>
  </si>
  <si>
    <t>Володимирська вул., 12 В</t>
  </si>
  <si>
    <t>Оболонська Рда</t>
  </si>
  <si>
    <t>КНП "КДЦ" Оболонського району</t>
  </si>
  <si>
    <t>КП "Фармація" (05415852)</t>
  </si>
  <si>
    <t xml:space="preserve"> Тимошенка М вул., 14</t>
  </si>
  <si>
    <t xml:space="preserve">КНП "ЦПМСД №2" Шевченківсько району 
</t>
  </si>
  <si>
    <t>Київська міська наркологічна клінічна лікарня "Соціотерапія"
код 05496862</t>
  </si>
  <si>
    <t>Пимоненка М. вул.,10</t>
  </si>
  <si>
    <t>Комунальний заклад охорони здоров'я</t>
  </si>
  <si>
    <t>ГУ Національної поліції у м. Києві (40108583)</t>
  </si>
  <si>
    <t>Сабурова О. вул., 3 А</t>
  </si>
  <si>
    <t>Початковий спеціалізований мистецький навчальний заклад "Київська дитяча музична школа № 26"
код 05459890</t>
  </si>
  <si>
    <t xml:space="preserve"> Академіка Ромоданова вул., 6/29</t>
  </si>
  <si>
    <t>Початковий спеціалізований мистецький навчальний заклад "Київська дитяча музична школа № 8"
код 05459818</t>
  </si>
  <si>
    <t>В.Житомирська вул., 26 Б</t>
  </si>
  <si>
    <t>ГО інвалідів "Родина",                       код 25745830</t>
  </si>
  <si>
    <t>Шепелєва Миколи вул., 14</t>
  </si>
  <si>
    <t>ФОП Осокіна С. Л. (2737509346)</t>
  </si>
  <si>
    <t>Ентузіастів вул., 7/4</t>
  </si>
  <si>
    <t>ТОВ " Дитячий Садок "Європейська освіта" (38258600)</t>
  </si>
  <si>
    <t>Приозерна вул., 6</t>
  </si>
  <si>
    <t>ТОВ "ДЬЮТІ ФРІ ПІ ДЖЕЙ ЮКРЕЙН", 39419168</t>
  </si>
  <si>
    <t>Повітрофлотський проспект, 81 ЛІТ.Г</t>
  </si>
  <si>
    <r>
      <t>МБФ "Українська фундація громадського здоров</t>
    </r>
    <r>
      <rPr>
        <sz val="11"/>
        <rFont val="Calibri"/>
        <family val="2"/>
        <charset val="204"/>
      </rPr>
      <t>'</t>
    </r>
    <r>
      <rPr>
        <sz val="11"/>
        <rFont val="Calibri"/>
        <family val="2"/>
        <charset val="204"/>
        <scheme val="minor"/>
      </rPr>
      <t>я", 35910485</t>
    </r>
  </si>
  <si>
    <t>Андрія Малишка вул., 25/1</t>
  </si>
  <si>
    <t>Головне територіальне управління юстиції у місті  Києві (34691374)</t>
  </si>
  <si>
    <t>Оболонський проспект, 28 В</t>
  </si>
  <si>
    <t>Головне Управління Державної Міграційної Служби України в місті Києві (37768863)</t>
  </si>
  <si>
    <t>Автозаводська вул., 25 А</t>
  </si>
  <si>
    <t>Представництво ГО "Об'єднання "Самопоміч" у місті Києві, код 38999131</t>
  </si>
  <si>
    <t>ДКЛ № 7</t>
  </si>
  <si>
    <t>Підвисоцького вул., 4 Б</t>
  </si>
  <si>
    <t>Центр сім'ї Дарницького району міста Києва (33054613)</t>
  </si>
  <si>
    <t>Ялтинська вул., 14</t>
  </si>
  <si>
    <t>Служба у справах дітей Дарницької районної в місті Києві державної адміністрації (37448223)</t>
  </si>
  <si>
    <t>ТОВ "Експерт Сервіс" код 31864010</t>
  </si>
  <si>
    <t>ТОВ "Експерт Сервіс" код 31864009</t>
  </si>
  <si>
    <t>ТОВ "Експерт Сервіс" код 31864008</t>
  </si>
  <si>
    <t>Станція метро "Шулявська"</t>
  </si>
  <si>
    <t>КЗ "Концертний заклад культури "Муніципальна академічна чоловіча хорова капела ім. Л.М.Ревуцького", код 02226079</t>
  </si>
  <si>
    <t>Служба у справах дітей ВО КМР (КМДА)</t>
  </si>
  <si>
    <t>Дегтярівській вул., 3, літ. А</t>
  </si>
  <si>
    <t>ДЮСШ "Атлант", 33628741</t>
  </si>
  <si>
    <t>ДЮСШ "Аквалідер", 33548829</t>
  </si>
  <si>
    <t>КМЦ по нарахуванню та здійсненню соціальних виплат</t>
  </si>
  <si>
    <t>Департамент соціальної політики КМДА, Код 37441694</t>
  </si>
  <si>
    <t>Комарова проспект, 7</t>
  </si>
  <si>
    <t>ТОВ "Експерт Сервіс" код 31864006</t>
  </si>
  <si>
    <t>Станція метро "Берестейська"</t>
  </si>
  <si>
    <t>Цитадельна вул., 7</t>
  </si>
  <si>
    <t>Київська організація Національної Спілки художників України (2189610070)</t>
  </si>
  <si>
    <t>Пушиної вул., 2</t>
  </si>
  <si>
    <t>Громадська організація, творча спілка, майстерня художника, майстерня скульптора, майстерня народного майстра</t>
  </si>
  <si>
    <t>ПАТ «Укртелеком» Київської міської філії (21560766)</t>
  </si>
  <si>
    <t>Маяковського В. проспект, 12 А</t>
  </si>
  <si>
    <t>ФОП Валієва О.В. (2797601029)</t>
  </si>
  <si>
    <t>П, 
ПН.: 14.00-20.00
СР.: 15.00-20.00
ПТ.: 14.00-20.00 
(17 год на тиждень)</t>
  </si>
  <si>
    <t>ОСН  "Комітет мікрорайону "Теремки-1"                      Код 26386623</t>
  </si>
  <si>
    <t>Заболотного А. вул., 20 А, блок "Б"</t>
  </si>
  <si>
    <t xml:space="preserve">1 грн на рік </t>
  </si>
  <si>
    <t>БО "БФ Святої Покрови"    (39499933)</t>
  </si>
  <si>
    <t>Маяковського В. просрект, 93-Є</t>
  </si>
  <si>
    <t>Різницька вул., 11 Б</t>
  </si>
  <si>
    <t>УО Оболонського району</t>
  </si>
  <si>
    <t>ТОВ "Центр раннього розвитку дітей" (31035960)</t>
  </si>
  <si>
    <t>Сталінграда Г. проспект, 49 А</t>
  </si>
  <si>
    <t>ГО "Танцювальний спортивний клуб "Старданс" (38354456)</t>
  </si>
  <si>
    <t>Архипенка (Мате Залки) вул., 10 В</t>
  </si>
  <si>
    <t>Рокосовського проспект, 5</t>
  </si>
  <si>
    <t>КП Київської міської ради "Вечірній Київ" (16469058)</t>
  </si>
  <si>
    <t>Грушевського Михайла вул., 4 літ. А</t>
  </si>
  <si>
    <t>Державні/комунальні видання засновані об’єднаннями громадян та їх розповсюджувачі</t>
  </si>
  <si>
    <t>Бессарабська площа, 7, літ. А</t>
  </si>
  <si>
    <t>Шовковична вул., 38 літ. "А""А"</t>
  </si>
  <si>
    <t>Заньковецької М. вул., 7, літ. А</t>
  </si>
  <si>
    <t>Українки бульвар,  36 В</t>
  </si>
  <si>
    <t>Велика Васильківська вул., 129</t>
  </si>
  <si>
    <t>Дружби Народів бульвар, 26/1</t>
  </si>
  <si>
    <t>Лейпцизька вул., 5</t>
  </si>
  <si>
    <t>Українки Л. бульвар, 24</t>
  </si>
  <si>
    <t>Первомайського вул., 4</t>
  </si>
  <si>
    <t xml:space="preserve"> Мирного П. провулок, 4</t>
  </si>
  <si>
    <t>Приймаченко М. вул., 6</t>
  </si>
  <si>
    <t>Цитадельна вул., 6/8</t>
  </si>
  <si>
    <t xml:space="preserve"> Кудрі І. вул.,  28/25</t>
  </si>
  <si>
    <t>Глазунова вул., 4/47</t>
  </si>
  <si>
    <t xml:space="preserve"> Дружби Народів бульвар, 21</t>
  </si>
  <si>
    <t>ГО "Дніпровська хвиля", код 37118214</t>
  </si>
  <si>
    <t>Попудренка вул., 28</t>
  </si>
  <si>
    <t>ФОП Богдан Галина Сергіївна , Код 1934011744</t>
  </si>
  <si>
    <t>Микільсько-Слобідська вул., 4</t>
  </si>
  <si>
    <t>ПП "Ніка Плюс" (36341796)</t>
  </si>
  <si>
    <t>Верховної Ради бульвар, 7 А</t>
  </si>
  <si>
    <t xml:space="preserve">П, 
ПН. 14:00-16.00, 
18:00-19:00
ВТ. 14:00-16.00, 
18:00-19:00
СР. 14:00-16.00, 
18:00-19:00
ЧТ. 14:00-16.00, 
18:00-19:00
ПТ. 13:00-16:00 
(15 год. на тижд.)
 </t>
  </si>
  <si>
    <t>Сиротюк Ю. М.</t>
  </si>
  <si>
    <t>Маслова Н. В.</t>
  </si>
  <si>
    <t>Всеукраїнська громадська організація "Талановиті діти України"</t>
  </si>
  <si>
    <t>Правди проспект, 33 літ. А</t>
  </si>
  <si>
    <t>Кузик П. М.</t>
  </si>
  <si>
    <t xml:space="preserve">1 грн на рік, 
4 
</t>
  </si>
  <si>
    <t>Пинзеник О. О.</t>
  </si>
  <si>
    <t>Артеменко С. В.</t>
  </si>
  <si>
    <t>БО БФ"Дніпровська Сила", код 39663729</t>
  </si>
  <si>
    <t>Попудренка вул., 46/2</t>
  </si>
  <si>
    <t>Громадська приймальня депутата Київради, 
Благодійна організація</t>
  </si>
  <si>
    <t>1 грн. на рік, 
1,
4</t>
  </si>
  <si>
    <t>Шарій В. В.</t>
  </si>
  <si>
    <t>Бродський О. Я.</t>
  </si>
  <si>
    <t>На строк дії депутатських повноважень, але не більше ніж на 2 роки 364 дні</t>
  </si>
  <si>
    <t>Костюшко О. П.</t>
  </si>
  <si>
    <t>Гусовський С. М.</t>
  </si>
  <si>
    <t>приміщення; 1-2 поверх</t>
  </si>
  <si>
    <t>Бондарчук О. В.</t>
  </si>
  <si>
    <t>Картавий І. Л.</t>
  </si>
  <si>
    <t>2 роки 364 дні, але не більше ніж термін депутатських повноважень</t>
  </si>
  <si>
    <t>Буділов М. М.</t>
  </si>
  <si>
    <t>Бродський В. Я.</t>
  </si>
  <si>
    <t>Калініченко Д. Ю.</t>
  </si>
  <si>
    <t>5*</t>
  </si>
  <si>
    <t xml:space="preserve">ФОП Бойко С.Г.    код 2615712048 </t>
  </si>
  <si>
    <t xml:space="preserve">Свободи проспект, 1 А, літ. Б </t>
  </si>
  <si>
    <t>4-й Повторний</t>
  </si>
  <si>
    <t>Погоджено</t>
  </si>
  <si>
    <t xml:space="preserve">Погоджено із зауваженнями  </t>
  </si>
  <si>
    <t>Повторне звернення ДКВ від 21.09.2017</t>
  </si>
  <si>
    <t xml:space="preserve">ФО Рапай  Микола Павлович, член НСХУ  
код 1057404799
</t>
  </si>
  <si>
    <t>Володимирська. вул.,12 В</t>
  </si>
  <si>
    <t>ФОП Тіщенко Олександр Леонідович (2458008633)</t>
  </si>
  <si>
    <t xml:space="preserve"> Озерна вул., 8 В</t>
  </si>
  <si>
    <t>ФОП Дубська С.І. (1973618209)</t>
  </si>
  <si>
    <t>Севастопольська вул., 24</t>
  </si>
  <si>
    <t>КНП "ЦПМСД  № 1" Голосіївського району м. Києва</t>
  </si>
  <si>
    <t>КП  "Фармація"</t>
  </si>
  <si>
    <t>Аптека, 
Аптека (приготування ліків за рецептами)</t>
  </si>
  <si>
    <t>12, 
3</t>
  </si>
  <si>
    <t>Площа 168,10 кв. м - розміщення аптек, що реалізують готові ліки;  81,70 кв. м - розміщення аптек, що використовуються для виготовлення ліків за рецептом</t>
  </si>
  <si>
    <t>4% - договірна орендна ставка</t>
  </si>
  <si>
    <t>ПП "Цент позашкільної освіти "Школа майбутнього"
код 37560519</t>
  </si>
  <si>
    <t xml:space="preserve">Коперника вул.,8 </t>
  </si>
  <si>
    <t>ФОП Коротинська Т.Г.
код 2294810481</t>
  </si>
  <si>
    <t>ПАТ "Райффайзен банк Аваль" (14305909)</t>
  </si>
  <si>
    <t>Драйзера Т. вул., 6</t>
  </si>
  <si>
    <t>Банк, 
Банк, що здійснює платежі ЖКП</t>
  </si>
  <si>
    <t>40, 
 5</t>
  </si>
  <si>
    <t>Складна ставка:             40 % - 112,60 кв.м (банк)  і 5 % - 9,70 кв.м (банк, що здійснює платежі ЖКП)</t>
  </si>
  <si>
    <t>УО Подільської РДА</t>
  </si>
  <si>
    <t xml:space="preserve">ФОП Войтко К.Ю. </t>
  </si>
  <si>
    <t xml:space="preserve">Свободи проспект, 2 Б </t>
  </si>
  <si>
    <t xml:space="preserve">5-й Повторний </t>
  </si>
  <si>
    <t xml:space="preserve">Графік:: Пн.-Пт.  -  16.30-19.00,           12,5 год на тиждень      (30,00грн за 1год.) </t>
  </si>
  <si>
    <t xml:space="preserve"> ФОП Козлов В. М.</t>
  </si>
  <si>
    <t>Межигірська вул., 50, літ. А</t>
  </si>
  <si>
    <t>Промтовари + товари підакцизної групи, 
Склад</t>
  </si>
  <si>
    <t>18, 
8</t>
  </si>
  <si>
    <t>Складна орендна ставка: 35,00 кв.м.-18%,   29,90кв.м - 8%</t>
  </si>
  <si>
    <t>Спеціалізована школа І-ІІІ ступенів № 189 з поглибленим вивченням англійської та німецької мов Деснянського району міста Києва</t>
  </si>
  <si>
    <t>ФОП         Бахмацький А.А. (2269202256)</t>
  </si>
  <si>
    <t>Мілютенка вул., 5</t>
  </si>
  <si>
    <t>за умови укладання  договору оренди на постійній основі</t>
  </si>
  <si>
    <r>
      <rPr>
        <b/>
        <sz val="10"/>
        <rFont val="Calibri"/>
        <family val="2"/>
        <charset val="204"/>
        <scheme val="minor"/>
      </rPr>
      <t>ПР</t>
    </r>
    <r>
      <rPr>
        <sz val="10"/>
        <rFont val="Calibri"/>
        <family val="2"/>
        <charset val="204"/>
        <scheme val="minor"/>
      </rPr>
      <t xml:space="preserve">
ПК охорони здоров"я - відхилила проект рішення</t>
    </r>
  </si>
  <si>
    <t>ПП "Бекас"                     Код 25595626</t>
  </si>
  <si>
    <t>Володимирська/Тарасівська вул.,76/13</t>
  </si>
  <si>
    <t>ФОП Винокурова Т.А.
код 2912513026</t>
  </si>
  <si>
    <t xml:space="preserve">Делегатський провулок, 1/28 </t>
  </si>
  <si>
    <t>Цільове використання уточн.: проведення занять з англійської та німецької мови, хореографії, шейпінгу, шахів, надання інших освітніх послуг (погодинно). Відп. до договору орени від 21.10.2013 № 79-13, орендована площа становила 95,00 кв.м;  ОРЕНДАР заявою від 04.10.2016 року відмовився від частини орендованої площі - 10,00 кв.м з 01.11.2016. Розмежування площі відносно поверхів:                       І поверх - 60,00 кв.м;                   ІІ поверх - 25,00 кв.м</t>
  </si>
  <si>
    <t>ГО "Асоціація добровільних народних дружин Святошинського району м. Києва", (25680421)</t>
  </si>
  <si>
    <t>Ролана бульвар, 11 А</t>
  </si>
  <si>
    <t>ФО-П Скринник О.В., код 2997914968</t>
  </si>
  <si>
    <t>Деміївська вул., 41 літ. А</t>
  </si>
  <si>
    <t>КП "Керуюча компанія з обслуговування житлового фонду Деснянського району м.Києва"</t>
  </si>
  <si>
    <t>Асоціація "Підприємств організуючих харчування у навчальних закладах", 36251776</t>
  </si>
  <si>
    <t>Центр екстренної медичної допомоги та медицини катастроф м. Києва</t>
  </si>
  <si>
    <t>ФОП Носівець О.І. 3023607134</t>
  </si>
  <si>
    <t>Славгородська, вул., 54</t>
  </si>
  <si>
    <t>2 роки 364 дня</t>
  </si>
  <si>
    <t xml:space="preserve">Складна ставка: 1% до 20 кв.м  і 4% до надлишку 1,88 кв.м </t>
  </si>
  <si>
    <t>Повторне звернення ДКВ від 09.10.2017 №062/05/20-9715</t>
  </si>
  <si>
    <t>ФОП Власенко О.М.   2624612036</t>
  </si>
  <si>
    <t>Солом'янська вул., 4/2</t>
  </si>
  <si>
    <t>Фізична особа. Використання під гараж</t>
  </si>
  <si>
    <t>КНП "ЦПМСД №2" Подільського району</t>
  </si>
  <si>
    <t>ТОВ "Ортстом"</t>
  </si>
  <si>
    <t>Свободи проспект, 22</t>
  </si>
  <si>
    <t>ФО-Червінський В.К.  2117012239</t>
  </si>
  <si>
    <t>Сверстюка вул., 2</t>
  </si>
  <si>
    <t>Побутове обслуговування населення, 
Послуги ксерокопіювання, 
Промтовари + товари підакцизної групи</t>
  </si>
  <si>
    <t>5,
7, 
18</t>
  </si>
  <si>
    <t>Комплексна ДЮСШ "Восход", (23538392)</t>
  </si>
  <si>
    <t>Див. докладно у окремій таблиці
проведення занять з художньої гімнастики</t>
  </si>
  <si>
    <t xml:space="preserve"> ТОВ "Агентство Експрес" </t>
  </si>
  <si>
    <t xml:space="preserve">Гонгадзе проспект, 32 В, літ. Б </t>
  </si>
  <si>
    <t>ТОВ "Політико-правовий коледж «АЛСКО» (19033611)</t>
  </si>
  <si>
    <t>Руставелі вул., 6</t>
  </si>
  <si>
    <t>Руставелі вул., 47</t>
  </si>
  <si>
    <t>Всеукраїнське об"єднання "Батьківщина"              Код 21716820</t>
  </si>
  <si>
    <t>Красилівська вул., 2/3</t>
  </si>
  <si>
    <t>КНП "КДЦ" Подільського району</t>
  </si>
  <si>
    <t xml:space="preserve">ТОВ "Центр доктора Бубновського", </t>
  </si>
  <si>
    <t>Мостицька вул., 9</t>
  </si>
  <si>
    <t>Член Всеукраїнської спілки дизайнерів України Шаповалова Людмила Георгіївна , Код 2198821449</t>
  </si>
  <si>
    <t>Пожарського вул., 2</t>
  </si>
  <si>
    <t>Майстерня народного майстра</t>
  </si>
  <si>
    <t xml:space="preserve">  Інформація внесена в ЄІС. 
Заборгованісті немає</t>
  </si>
  <si>
    <t>Розміщення політичної партії</t>
  </si>
  <si>
    <t>Доп угода від 09.11.2015 № 1611/1-2, термін дії до 31.03.2017</t>
  </si>
  <si>
    <t>ФО-П Камінська О. Г.  2934523700</t>
  </si>
  <si>
    <t>Тростянецька вул., 1</t>
  </si>
  <si>
    <t>Кафе (крім товарів підакцизної групи), 
Дитячі товари, 
Торгівля канцтоварами</t>
  </si>
  <si>
    <t>ТОВ "НІЛ"
код 16305517</t>
  </si>
  <si>
    <t xml:space="preserve">Костьольна вул.,10 </t>
  </si>
  <si>
    <t>Виставки української образотворчої/книжкової продукції</t>
  </si>
  <si>
    <t>3, 
7</t>
  </si>
  <si>
    <t>Мінське шосе вул., 8 В</t>
  </si>
  <si>
    <t>6-й Повторний</t>
  </si>
  <si>
    <t>КНП "ЦПМСД № 3" Деснянського району м. Києва</t>
  </si>
  <si>
    <t>Кисловодська вул., 20</t>
  </si>
  <si>
    <t>ТОВ "Українсько-китайське підприємство "КЕЛІ"                            Код 30778660</t>
  </si>
  <si>
    <t>Ломоносова вул., 53</t>
  </si>
  <si>
    <t>5-й Повторний</t>
  </si>
  <si>
    <t>ТОВ "Арніка", 
код 16467711</t>
  </si>
  <si>
    <t>Шептицького вул., 22 Б, літ. А</t>
  </si>
  <si>
    <t>ПП "Центр розвитку Європи"</t>
  </si>
  <si>
    <t>Введенська вул., 35</t>
  </si>
  <si>
    <t>КНП "ЦПМСД №2" Дарницького району м. Києва</t>
  </si>
  <si>
    <t>Вербицького вул., 5</t>
  </si>
  <si>
    <t xml:space="preserve">Погоджено </t>
  </si>
  <si>
    <t xml:space="preserve">графік каб №224
 Пн., Вт., Чт.- 16.00-18.00,
Ср., Пт. - 16.30-18.00, 
 каб №338 
Вт., Чт. – 17.00-20.00
</t>
  </si>
  <si>
    <t>ТОВ "Центр всебічного розвитку "Перлинка"  (38806197)</t>
  </si>
  <si>
    <t>Ялтинська вул.,10/14</t>
  </si>
  <si>
    <t>Бориспільська вул., 51</t>
  </si>
  <si>
    <t>ГО "Київськй Центр профорієнтації дітей-інвалдів", код 25882188</t>
  </si>
  <si>
    <t>Шолом Алейхема вул., 3 літ. А</t>
  </si>
  <si>
    <t>складна ставка: 1 грн на рік (для площі 100,0 кв.м) для надлишку 7% (15,10 кв. м - 1433,97 грн)</t>
  </si>
  <si>
    <r>
      <t>Печерський районний осередок Київського відділення Української спілки в′</t>
    </r>
    <r>
      <rPr>
        <sz val="8"/>
        <rFont val="Calibri"/>
        <family val="2"/>
        <charset val="204"/>
      </rPr>
      <t>язнів -жертв нацизму (33938577)</t>
    </r>
  </si>
  <si>
    <t>Бойчука (Кіквідзе) вул., 6</t>
  </si>
  <si>
    <t xml:space="preserve">Борг по орендній платі відсутній. 1 грн відповідно З-ну України від 23.03.2000 № 1584-ІІІ "Про жертви нацистських переслідувань" ст. 6.5. </t>
  </si>
  <si>
    <t>ФОП Слюняєв А.С    3151822415</t>
  </si>
  <si>
    <t xml:space="preserve">Тупикова вул., 16 </t>
  </si>
  <si>
    <t>ТОВ "Віталі"     30468057</t>
  </si>
  <si>
    <t>Волгоградська вул., 21 А</t>
  </si>
  <si>
    <t>ТОВ "Віталі"  30468057</t>
  </si>
  <si>
    <t xml:space="preserve">Преображенська вул., 39/8 </t>
  </si>
  <si>
    <t>ТОВ "Київські телекомунікаційні мережі", код 30931228</t>
  </si>
  <si>
    <t>Райдужна вул., 27 літ. А</t>
  </si>
  <si>
    <t>КМКЛ № 5</t>
  </si>
  <si>
    <t>Відпочинку вул., 11, К1</t>
  </si>
  <si>
    <t>ФОП Намацалюк О.І. (2733118228)</t>
  </si>
  <si>
    <t>Круглоуніверсітетська вул., 9</t>
  </si>
  <si>
    <t>Розміщення вул.ичного банкомату</t>
  </si>
  <si>
    <t xml:space="preserve">Заборгованості немає. </t>
  </si>
  <si>
    <t>ГО "Дитячо-юнацький клуб спортивного танцю «Шанс» (24597043)</t>
  </si>
  <si>
    <t>ТОВ “Центр американської англійської мови” (35207698)</t>
  </si>
  <si>
    <t>Печерський узвіз, 13</t>
  </si>
  <si>
    <t>ДКв</t>
  </si>
  <si>
    <t>КП "Учбово-курсовий комбінат" 05456681</t>
  </si>
  <si>
    <t>Болбочана вул., 6, літ. А</t>
  </si>
  <si>
    <t xml:space="preserve"> Заборгованості немає. </t>
  </si>
  <si>
    <t>розміщення комунального підприємства</t>
  </si>
  <si>
    <t>ТОВ "Юн Авт"</t>
  </si>
  <si>
    <t xml:space="preserve">  Інформація внесена в ЄІС. 
Заборгованості немає.</t>
  </si>
  <si>
    <t>ФОП Савчук Н.Б. (3215807071)</t>
  </si>
  <si>
    <t>Драгоманова вул., 27 А</t>
  </si>
  <si>
    <t>ФОП Крук О.І. (2887003669)</t>
  </si>
  <si>
    <t>Маяковського В. проспект, 10</t>
  </si>
  <si>
    <t>Вітчизняні товаровиробники, 
Продтовари (крім товарів підакцизної групи), 
Кафе (продаж товарів підакцизної групи), 
Кафе (крім товарів підакцизної групи)</t>
  </si>
  <si>
    <t>6, 
8, 
20</t>
  </si>
  <si>
    <t>БО "Благодійний фонд "Наше майбутнє",
 Код 24748364</t>
  </si>
  <si>
    <t>Повітрофлотський проспект, 22</t>
  </si>
  <si>
    <t>Складна ставка:                   6 % - 20,76 кв.м (вітчизняні товаровиробники),            8 % - 53,00 кв.м (продтовари (крім товарів підакцизної групи),                                 20 % - 25,70 кв.м.             (кафе (продаж товарів підакцизної групи)
(крім товарів підакцизної групи)</t>
  </si>
  <si>
    <t>Київська дитяча школа мистецтв № 3</t>
  </si>
  <si>
    <t>ТОВ "Мистецький заклад "Дебют" (35369281)</t>
  </si>
  <si>
    <t>Маяковського В. проспект, 39</t>
  </si>
  <si>
    <t>КМКЛШМД</t>
  </si>
  <si>
    <t>ДЗ "Український науково-практичний центр естреної медичної допомоги та медицини катастроф МОЗУ", код 24932429</t>
  </si>
  <si>
    <t>Братиславська, 3 літ. А, літ. "Тт"</t>
  </si>
  <si>
    <t>ТОВ "Медікор, ЛТД" код 34832841</t>
  </si>
  <si>
    <t>Пшенична вул.,16</t>
  </si>
  <si>
    <t>ДКЛ № 4 Солом'янського району м. Києва</t>
  </si>
  <si>
    <t>Стражеска вул., 6 А, К1</t>
  </si>
  <si>
    <t>КНП "Центр спортивної медицини міста Києва"</t>
  </si>
  <si>
    <t>ФОП Немилостивий О.І., ІПН 1993317452</t>
  </si>
  <si>
    <t>Московська вул., 38</t>
  </si>
  <si>
    <t>Визначити орендну ставку у розмірі  30% (23,82 грн. за год)</t>
  </si>
  <si>
    <t>11,90 грн за 1 год. Понеділок-пятниця з 15.00 до 20.00</t>
  </si>
  <si>
    <t>Київський міський пологовий будинок № 3</t>
  </si>
  <si>
    <t>ТОВ "Інститут клітинної терапії" (32379957)</t>
  </si>
  <si>
    <t xml:space="preserve">Кучера вул., 7 </t>
  </si>
  <si>
    <t>ТОВ "Соломенка", (37210243)</t>
  </si>
  <si>
    <t>Кучера вул., 8 А</t>
  </si>
  <si>
    <t>Див. докладно у табл.
Проведення занять з логіки, англійської мови та хореографії</t>
  </si>
  <si>
    <t>Харак-теристика об'єкта оренди</t>
  </si>
  <si>
    <t>Рішення комісії</t>
  </si>
  <si>
    <t xml:space="preserve">Школа І-ІІІ ступенів № 78 </t>
  </si>
  <si>
    <t>Приміщення, 2, 3 поверхи</t>
  </si>
  <si>
    <t>гімназія "Консул" № 86</t>
  </si>
  <si>
    <t>Ліцей міжнародних відносин № 51</t>
  </si>
  <si>
    <t>Приміщення, 4 поверх</t>
  </si>
  <si>
    <t>школа І-ІІІ ступенів №134</t>
  </si>
  <si>
    <t>Приміщення (кабінети на І та ІІІ поверхах)</t>
  </si>
  <si>
    <t>ДНЗ №377</t>
  </si>
  <si>
    <t>Школа № 178</t>
  </si>
  <si>
    <t>Приміщення,  2,4 поверх</t>
  </si>
  <si>
    <t>ДНЗ № 61</t>
  </si>
  <si>
    <t>приміщення, 1-2 поверх</t>
  </si>
  <si>
    <t>лікувальний</t>
  </si>
  <si>
    <t>нежтлові приміщення , 3-й поверх</t>
  </si>
  <si>
    <t>Приміщення, 
підвал</t>
  </si>
  <si>
    <t>Київський університет ім. Бориса Грінченка</t>
  </si>
  <si>
    <t>Київський університет імені Бориса Грінченка</t>
  </si>
  <si>
    <t>ФОП Сулименко І.В.</t>
  </si>
  <si>
    <t>Тичини проспект, 17</t>
  </si>
  <si>
    <t>Торгівля канцтоварами для навчальних закладів</t>
  </si>
  <si>
    <t>припинити нарахування орендної плати на час проведення реконструкції на період визначеному в акті приймання-передачі</t>
  </si>
  <si>
    <t>У зв"язку із повною реконструкцією корпусів Київського університету ім. Бориса Грінченка</t>
  </si>
  <si>
    <t>Орендар орендував частину спортивного залу (150,0 кв.м.), зараз планує орендувати спортивний зал  повністю (235,5 кв.м) та роздягальню (16,9 кв.м.) сплачували - 2084,15 грн.</t>
  </si>
  <si>
    <t>ФОП Настенко В.Д. (1482102773)</t>
  </si>
  <si>
    <t>Верховинна вул., 80 А</t>
  </si>
  <si>
    <t>Орендована площа складала 291,60 кв. м</t>
  </si>
  <si>
    <t>приміщення, підвал, 1,3 поверх</t>
  </si>
  <si>
    <t>ДНЗ № 275</t>
  </si>
  <si>
    <t>Школа №1</t>
  </si>
  <si>
    <t>Гімназія № 315</t>
  </si>
  <si>
    <t>школа І-ІІІ ступенів № 134</t>
  </si>
  <si>
    <t>ДНЗ "Пролісок"</t>
  </si>
  <si>
    <t>Гімназія №107 «Введенська»</t>
  </si>
  <si>
    <t>нежтлові приміщення , 2,3-й поверх</t>
  </si>
  <si>
    <t>ДНЗ №277</t>
  </si>
  <si>
    <t xml:space="preserve">житловий </t>
  </si>
  <si>
    <t>нежитлові приміщення , підвал</t>
  </si>
  <si>
    <t>ДНЗ № 135</t>
  </si>
  <si>
    <t xml:space="preserve">ДНЗ №777 </t>
  </si>
  <si>
    <t>Нежитлові приміщення, 2-й поверх</t>
  </si>
  <si>
    <t>Школа №101</t>
  </si>
  <si>
    <t>прибудова до житлового будинку</t>
  </si>
  <si>
    <t>Приміщення, 
цоколь</t>
  </si>
  <si>
    <t>приміщення 1, 2 поверхи, гаражний бокс</t>
  </si>
  <si>
    <t xml:space="preserve">школа І-ІІІ ступенів № 189 </t>
  </si>
  <si>
    <t>Нежила будівля</t>
  </si>
  <si>
    <t>Будівля</t>
  </si>
  <si>
    <t>Приміщення, 1-2 поверхи, надбудова</t>
  </si>
  <si>
    <t>Додаток № 10
Погоджені питання, рішення по яких було ухвалено Постійною комісією після неодноразових (чотири та більше разів) перенесень
  4 повторно - 65 шт.; 5 повторно - 4 шт.; 6 повторно - 1 шт.</t>
  </si>
  <si>
    <t>Планується до розгляду Київрадою</t>
  </si>
  <si>
    <t>Знято з розгляду 21.11.2017</t>
  </si>
  <si>
    <t>Питання не виносилося на розгляд Київради</t>
  </si>
  <si>
    <t xml:space="preserve">Додаток №6
10 найдорожчих за розміром місячної орендної плати приміщень, наданих  єдиному претенденту за наслідками вивчення попиту </t>
  </si>
  <si>
    <t>Не є проектом рішення Київради</t>
  </si>
  <si>
    <t>I. ПРОДОВЖЕННЯ ІСНУЮЧИХ ДОГОВОРІВ ОРЕНДИ*</t>
  </si>
  <si>
    <t xml:space="preserve"> II. НОВА ОРЕНДА*</t>
  </si>
  <si>
    <t>ТОВ "Меркурій", код 30550166;                ТОВ Компанія "СТС", код 36352698;                    ПП "Віта Фрам",               код 37526877</t>
  </si>
  <si>
    <t>Рокосовського проспект, 10 літ. А</t>
  </si>
  <si>
    <t>Аптека, 
Продтовари (крім товарів підакцизної групи), 
Промтовари + товари підакцизної групи</t>
  </si>
  <si>
    <t>12, 
8, 
18</t>
  </si>
  <si>
    <t xml:space="preserve">Ініціатор                   ТОВ "Грін Лайн ЮА" Код (48013439)                       ФОП Білич В.М. ФОП Довисанська О.В.                        ФОП Шевченко А.В. ФОП Штиль Ю.В. ФОП Жуковська Н.О.                      ТОВ "КОМПОТЕРМ ПЛЮС" </t>
  </si>
  <si>
    <t>Приміщення, 1,2,3 поверхи</t>
  </si>
  <si>
    <t>Кафе (крім товарів підакцизної групи), 
Продтовари (крім товарів підакцизної групи), 
Оптика, 
Лотерея</t>
  </si>
  <si>
    <t>8, 
8, 
20, 
45</t>
  </si>
  <si>
    <t>ПП "Торнадо - 16" (40846600); ФО-П Шевченко А.В.; ФО-П Федоренко В.М. (2122706358);  ТОВ "Біотек 1" (40851275)</t>
  </si>
  <si>
    <t>ПП "Торнадо - 16" (40846600); ФО-П Шевченко А.В.</t>
  </si>
  <si>
    <t>ФО-П Загоруйко О.Ф. (2432000629); ТОВ "Баффіна-трейд" (4124252); ТОВ "Стар ЛД" (40850748), ФО-П Шевченко А.В.</t>
  </si>
  <si>
    <t>Станція метро "Видубичі"</t>
  </si>
  <si>
    <t>приміщення вестибюлю №2</t>
  </si>
  <si>
    <t xml:space="preserve">ГС "Асоціація народних волонтерів України" (39563292), ТОВ "Право Фінанси Консалтинг" (31486064), </t>
  </si>
  <si>
    <t>Гончара О., 17-19 літ. Б</t>
  </si>
  <si>
    <t>будинок</t>
  </si>
  <si>
    <t>Громадська організація, 
Інше</t>
  </si>
  <si>
    <t>1,
4,
15</t>
  </si>
  <si>
    <t>ФО-П Леус Т.В., код 3227212751; ТОВ "Юридична компанія "Сварог", код 39066870; ТОВ "Ельсінор Білдінг", код 38865300; ТОВ "Дольче Груп", код 40124150; ФО-П Дзівідзінський В.Є., код 3057805895; БО "Благодійний фонд "Дніпровська сила", код 39663729</t>
  </si>
  <si>
    <t>Басейна вул., 1/2, літ. А</t>
  </si>
  <si>
    <t>Юриспруденція, 
Побутове обслуговування населення, 
Приймальня депутата</t>
  </si>
  <si>
    <t>20, 
5, 
4</t>
  </si>
  <si>
    <t>до дати підписання акту приймання - передавання переможцем аукціону, але не бвльше ніж 2 роки 364 дні</t>
  </si>
  <si>
    <t>КМКЛ № 8</t>
  </si>
  <si>
    <t>Ініціатор ТОВ "Фірма "Медіком", Код 19261810     Заявник ТОВ "ПромГуртТрейдер" Код 32306700</t>
  </si>
  <si>
    <t xml:space="preserve">Кондратюка Ю. вул., 8, К1 </t>
  </si>
  <si>
    <t>приміщення, 2,3 поверхи (блок А. Г)</t>
  </si>
  <si>
    <t>по 10.02.2019</t>
  </si>
  <si>
    <t>відділл культури, туризму та охорони культурної спадщини Подільської РДА</t>
  </si>
  <si>
    <t xml:space="preserve">1) ФОП Радоніч Вук (ініціатор), 
2) ФОП Манько І.І.,
3) ФОП Федоренко В.М.
</t>
  </si>
  <si>
    <t xml:space="preserve">Сагайдачного вул., 39, літ. А </t>
  </si>
  <si>
    <t>ДМШ №1 ім. Я. Степового</t>
  </si>
  <si>
    <t>нежитлові приміщення,          1-й поверх</t>
  </si>
  <si>
    <t>ФОП Бабенко Т.П. 
 код 3055405608 
  ТОВ "ПромГуртТрейдер"  код 32306700</t>
  </si>
  <si>
    <t>Білоруська вул., 17</t>
  </si>
  <si>
    <t>Виробник реклами</t>
  </si>
  <si>
    <t>Олександрівська клінічна лікаарня м. Києва</t>
  </si>
  <si>
    <t>ТОВ "Аптека мінеральні води" (33597420)               ТОВ "Компанія "Фарм -Союз" (30607776)                 ТОВ "Азімут" (33018711)                  ТОВ "Діамед-1" (39408161)                   ТОВ "Аптечне об'єднання "Біокон" (34539443)</t>
  </si>
  <si>
    <t>ФОП Корноух Л.С  код 3141310563; ФОП Кохненко С.Я. код 2169514631</t>
  </si>
  <si>
    <t>Пост Волинська вул., 2/103</t>
  </si>
  <si>
    <t>Приміщення,      1 поверх</t>
  </si>
  <si>
    <t>КМКЛ № 7</t>
  </si>
  <si>
    <t>ТОВ "Салюс" код 30176442 Тов "Діамед-1" код 39408161                           ПП "ТВП "ЮЛКО" код 32046554                          СП "Аметист" код 391176400                       ТОВ "АЗИМУТ" код 33018711                        ТОВ Компанія "Фарм-Союз" код 30607776</t>
  </si>
  <si>
    <t>Котельникова М. вул., 95, К1</t>
  </si>
  <si>
    <t>ФО-П Клос В.Ю. (2977618703); ФО-П Мартинов С.В. (3260615751)</t>
  </si>
  <si>
    <t>Дегтярівська вул., 31 літ. А</t>
  </si>
  <si>
    <t>ГО "Об'єдання дружин і матерів бійців учасників АТО", код 39469376;   ГО "Лірос" Ліга інвалідів - реабілітаційно-оздоровча спілка, код 40570250</t>
  </si>
  <si>
    <t>Гарматна вул., 31 літ А</t>
  </si>
  <si>
    <t>приімщення вестибюлю №1</t>
  </si>
  <si>
    <t xml:space="preserve">Ініціатор –          ПП «Кардінал Сервіс». код 33598487      Заявники:
ТОВ «99 Продакшн» код 38974960
КП «Київський метрополітен» код 033289913
</t>
  </si>
  <si>
    <t>Білицька вул., б/н літ. А</t>
  </si>
  <si>
    <t>Побутове обслуговування населення, 
Промтовари + товари підакцизної групи, 
Інше (комунальне підприємство)</t>
  </si>
  <si>
    <t>БО Благодійний фонд "Спортивна Країна" (37910230) БО "Благодійний фонд Павла Тарасюка" (33887439)                                ГС "Центр національно - патріотичного виховання" (40259844) ГО "Правозахисний Хаб" (40386754)                               ГО "Свідома нація" (40294208)                             ФОП Єднак П. П. (3085517470)</t>
  </si>
  <si>
    <t xml:space="preserve"> Лютеранська вул., 33, літ. А</t>
  </si>
  <si>
    <t>Благодійна організація, 
Побутове обслуговування населення</t>
  </si>
  <si>
    <t>1, 
4, 
5</t>
  </si>
  <si>
    <t>Назва категорії</t>
  </si>
  <si>
    <t>Показник у 2016 році</t>
  </si>
  <si>
    <t>Порівняльний аналіз діяльності Постійної комісії з питань власності за 2016, 2017 роки</t>
  </si>
  <si>
    <t>3.1.</t>
  </si>
  <si>
    <t>Розмір знижки, наданої одночасно з продовженням договору</t>
  </si>
  <si>
    <t>Розмір знижки застосованої до існуючого договору оренди</t>
  </si>
  <si>
    <t>IIІ. Загальний розмір наданих знижок у 2017 році (Див. Додатки № 1, 1.1., 1.2.), в тому числі:</t>
  </si>
  <si>
    <t>Розділ 4</t>
  </si>
  <si>
    <t>* Додаток № 1 є розшифровкою Розділу 4 Звіту</t>
  </si>
  <si>
    <t xml:space="preserve"> IV. ЗНИЖКИ</t>
  </si>
  <si>
    <t>Площа, кв.м.</t>
  </si>
  <si>
    <t>Місячна орендна плата, за результатами проведених конкурсів, грн.</t>
  </si>
  <si>
    <t>Кількість приміщень</t>
  </si>
  <si>
    <t>Стартова місячна орендна плата, грн.</t>
  </si>
  <si>
    <t>2.1.</t>
  </si>
  <si>
    <t>2.2.</t>
  </si>
  <si>
    <t>Коефіціент впливу Комісії у питаннях оголошення конкурсів</t>
  </si>
  <si>
    <t>Коефіціент, %</t>
  </si>
  <si>
    <t>Приріст місячної орендної плати за результатами конкурсів</t>
  </si>
  <si>
    <r>
      <t xml:space="preserve">1. Конкурси, в яких фінальна ціна </t>
    </r>
    <r>
      <rPr>
        <b/>
        <sz val="11"/>
        <color theme="1"/>
        <rFont val="Calibri"/>
        <family val="2"/>
        <charset val="204"/>
        <scheme val="minor"/>
      </rPr>
      <t>не відрізнялась</t>
    </r>
    <r>
      <rPr>
        <sz val="11"/>
        <color theme="1"/>
        <rFont val="Calibri"/>
        <family val="2"/>
        <charset val="204"/>
        <scheme val="minor"/>
      </rPr>
      <t xml:space="preserve"> від стартової</t>
    </r>
  </si>
  <si>
    <r>
      <t xml:space="preserve">3. Конкурси, в яких фінальна ціна </t>
    </r>
    <r>
      <rPr>
        <b/>
        <sz val="11"/>
        <color theme="1"/>
        <rFont val="Calibri"/>
        <family val="2"/>
        <charset val="204"/>
        <scheme val="minor"/>
      </rPr>
      <t>нижче стартової, але вище, ніж у пункті 3.5.2.</t>
    </r>
  </si>
  <si>
    <r>
      <t xml:space="preserve">4. Конкурси, в яких фінальна ціна </t>
    </r>
    <r>
      <rPr>
        <b/>
        <sz val="11"/>
        <color theme="1"/>
        <rFont val="Calibri"/>
        <family val="2"/>
        <charset val="204"/>
        <scheme val="minor"/>
      </rPr>
      <t>вище стартової</t>
    </r>
  </si>
  <si>
    <t>Місячна орендна плата з врахуванням приросту за результатами проведених конкурсів та після вирахування знижок</t>
  </si>
  <si>
    <t>Індекс зростання</t>
  </si>
  <si>
    <t>Індекс приросту, %</t>
  </si>
  <si>
    <t>Показник у 2017 році</t>
  </si>
  <si>
    <t>* Наводиться повна місячна орендна плата, без урахування 50% знижки для окремих категорій орендарів та без урахування наданих індивідуальних знижок окремим орендарям</t>
  </si>
  <si>
    <t>1 (а)</t>
  </si>
  <si>
    <t>Загальний розмір знижки  
(Див. пункт 1(а) та Додаток №1)</t>
  </si>
  <si>
    <t>№ п/п</t>
  </si>
  <si>
    <t>1.</t>
  </si>
  <si>
    <t>4.</t>
  </si>
  <si>
    <t>2.</t>
  </si>
  <si>
    <t>3.</t>
  </si>
  <si>
    <t>4.1.</t>
  </si>
  <si>
    <t>5.</t>
  </si>
  <si>
    <t>6.</t>
  </si>
  <si>
    <t>7.</t>
  </si>
  <si>
    <t>8.</t>
  </si>
  <si>
    <t>9.</t>
  </si>
  <si>
    <t>10.</t>
  </si>
  <si>
    <t>11.</t>
  </si>
  <si>
    <t>12.</t>
  </si>
  <si>
    <t>13.</t>
  </si>
  <si>
    <t>13.1.</t>
  </si>
  <si>
    <t>13.2.</t>
  </si>
  <si>
    <t>14.</t>
  </si>
  <si>
    <t>15.</t>
  </si>
  <si>
    <t>16.</t>
  </si>
  <si>
    <t>17.</t>
  </si>
  <si>
    <t>18.</t>
  </si>
  <si>
    <t>Коефіціент корисної дії Комісії, %</t>
  </si>
  <si>
    <t>Загальна кількість приміщень, по яких ухвалено негативне рішення</t>
  </si>
  <si>
    <t>Загальна кількість приміщень, по яких не вистачило голосів для ухвалення рішення</t>
  </si>
  <si>
    <t>Середня кількість днів між датою надходження до орендодавця і датою надходження до постійної комісії з питань власності</t>
  </si>
  <si>
    <t>Середня кількість днів між датою проведення оцінки і датою первинного розгляду питання комісією з питань власності</t>
  </si>
  <si>
    <t>Знижки надані державним установам, організаціям</t>
  </si>
  <si>
    <t>Загальна кількість продовжених договорів, з них:</t>
  </si>
  <si>
    <t>Продовження договорів приватним орендарям</t>
  </si>
  <si>
    <t>Загальна площа по продовженим договорів, кв.м., з них:</t>
  </si>
  <si>
    <t>Площа по продовженим договорів приватних орендарів, кв.м.</t>
  </si>
  <si>
    <t>Загальна місячна орендна плата по продовженим договорам оренди, грн., з них:</t>
  </si>
  <si>
    <t>Місячна орендна плата по продовженим договорам приватних орендарів, грн.</t>
  </si>
  <si>
    <t>Загальна кількість договорів, укладених з єдиними претендентами</t>
  </si>
  <si>
    <t>Загальна площа по договорам, укладеним з єдиними претендентами, кв.м.</t>
  </si>
  <si>
    <t>Загальна місячна орендна плата по договорам, укладеним з єдиними претендентами, грн.</t>
  </si>
  <si>
    <t>Загальна кількість проведених конкурсів</t>
  </si>
  <si>
    <t>Місячна орендна плата за результатами проведених конкурсів</t>
  </si>
  <si>
    <t>Приріст місячної орендної плати за наслідками проведених конкурсів</t>
  </si>
  <si>
    <t>Загальна кількість приміщень, наданих в оренду без проведення конкурсу</t>
  </si>
  <si>
    <t>Загальна площа приміщень, наданих без конкурсу, кв.м.</t>
  </si>
  <si>
    <t>Розмір наданих індивідуальних знижок, з них:</t>
  </si>
  <si>
    <t>Знижки надані Ощадбанку</t>
  </si>
  <si>
    <t>2.3.</t>
  </si>
  <si>
    <t>Приріст місячної орендної плати за наслідками конкурсів (Див. пункт 2.3.)</t>
  </si>
  <si>
    <t>КОНКУРСИ</t>
  </si>
  <si>
    <t>1. Конкурси затверджені Комісією у 2017 році (Див. також Додатки № 4.1., 4.2.), з них:</t>
  </si>
  <si>
    <r>
      <t xml:space="preserve">2.2. Конкурси, проведені у 2017 році і визнані такими, що </t>
    </r>
    <r>
      <rPr>
        <b/>
        <sz val="11"/>
        <color theme="1"/>
        <rFont val="Calibri"/>
        <family val="2"/>
        <charset val="204"/>
        <scheme val="minor"/>
      </rPr>
      <t>не відбулись</t>
    </r>
  </si>
  <si>
    <t>Довідкова інформація</t>
  </si>
  <si>
    <t>ВСЬОГО (Включає інформацію по проведеним у 2017 році конкурсам)**</t>
  </si>
  <si>
    <t>ТОВ "Аптека "Маяк"</t>
  </si>
  <si>
    <t>ГО "Школа баскетболу"</t>
  </si>
  <si>
    <t>ФОП Завгородній І. В.</t>
  </si>
  <si>
    <t>ТОВ "Глобал гейм"</t>
  </si>
  <si>
    <t>ТОВ "Салюс"</t>
  </si>
  <si>
    <t xml:space="preserve">ФО-П Клос В. С. </t>
  </si>
  <si>
    <t>ГО "Об'єдання дружин і матерів бійців учасників АТО"</t>
  </si>
  <si>
    <t>ТОВ "Фірма "Медіком"</t>
  </si>
  <si>
    <t>ФОП Загоруйко О. Ф.</t>
  </si>
  <si>
    <t>Шовковична вул., 39/1, К1</t>
  </si>
  <si>
    <t>** Наводиться інформація по проведеним конкурсам у 2017 році (Підрозділ 2.3. "Конкурси" (Всього = пункти 1.-1.2.-2.2.-2.3.+3.1.-3.2.-4.))</t>
  </si>
  <si>
    <r>
      <t xml:space="preserve">1.1. Затверджені Комісією та </t>
    </r>
    <r>
      <rPr>
        <b/>
        <sz val="11"/>
        <color theme="1"/>
        <rFont val="Calibri"/>
        <family val="2"/>
        <charset val="204"/>
        <scheme val="minor"/>
      </rPr>
      <t>включені Київрадою</t>
    </r>
    <r>
      <rPr>
        <sz val="11"/>
        <color theme="1"/>
        <rFont val="Calibri"/>
        <family val="2"/>
        <charset val="204"/>
        <scheme val="minor"/>
      </rPr>
      <t xml:space="preserve"> у 2017 році до переліку приміщень, право оренди яких виборюється на конкурсних засадах</t>
    </r>
  </si>
  <si>
    <r>
      <t xml:space="preserve">1.2. Затверджені Комісією, але </t>
    </r>
    <r>
      <rPr>
        <b/>
        <sz val="11"/>
        <color theme="1"/>
        <rFont val="Calibri"/>
        <family val="2"/>
        <charset val="204"/>
        <scheme val="minor"/>
      </rPr>
      <t>не включені Київрадою</t>
    </r>
    <r>
      <rPr>
        <sz val="11"/>
        <color theme="1"/>
        <rFont val="Calibri"/>
        <family val="2"/>
        <charset val="204"/>
        <scheme val="minor"/>
      </rPr>
      <t xml:space="preserve"> у 2017 році</t>
    </r>
    <r>
      <rPr>
        <sz val="11"/>
        <color theme="1"/>
        <rFont val="Calibri"/>
        <family val="2"/>
        <charset val="204"/>
        <scheme val="minor"/>
      </rPr>
      <t xml:space="preserve"> до переліку приміщень, право оренди яких виборюється на конкурсних засадах</t>
    </r>
  </si>
  <si>
    <r>
      <t xml:space="preserve">2.1. Конкурси, проведені у 2017 році і визнані такими, що </t>
    </r>
    <r>
      <rPr>
        <b/>
        <sz val="11"/>
        <color theme="1"/>
        <rFont val="Calibri"/>
        <family val="2"/>
        <charset val="204"/>
        <scheme val="minor"/>
      </rPr>
      <t>відбулись</t>
    </r>
  </si>
  <si>
    <r>
      <t xml:space="preserve">2.3. Конкурси, які </t>
    </r>
    <r>
      <rPr>
        <b/>
        <sz val="11"/>
        <color theme="1"/>
        <rFont val="Calibri"/>
        <family val="2"/>
        <charset val="204"/>
        <scheme val="minor"/>
      </rPr>
      <t>не</t>
    </r>
    <r>
      <rPr>
        <sz val="11"/>
        <color theme="1"/>
        <rFont val="Calibri"/>
        <family val="2"/>
        <charset val="204"/>
        <scheme val="minor"/>
      </rPr>
      <t xml:space="preserve"> були</t>
    </r>
    <r>
      <rPr>
        <b/>
        <sz val="11"/>
        <color theme="1"/>
        <rFont val="Calibri"/>
        <family val="2"/>
        <charset val="204"/>
        <scheme val="minor"/>
      </rPr>
      <t xml:space="preserve"> проведені</t>
    </r>
    <r>
      <rPr>
        <sz val="11"/>
        <color theme="1"/>
        <rFont val="Calibri"/>
        <family val="2"/>
        <charset val="204"/>
        <scheme val="minor"/>
      </rPr>
      <t xml:space="preserve"> у 2017 році</t>
    </r>
  </si>
  <si>
    <r>
      <t xml:space="preserve">3.1. Конкурси, оголошені </t>
    </r>
    <r>
      <rPr>
        <b/>
        <sz val="11"/>
        <color theme="1"/>
        <rFont val="Calibri"/>
        <family val="2"/>
        <charset val="204"/>
        <scheme val="minor"/>
      </rPr>
      <t>у попередніх роках</t>
    </r>
    <r>
      <rPr>
        <sz val="11"/>
        <color theme="1"/>
        <rFont val="Calibri"/>
        <family val="2"/>
        <charset val="204"/>
        <scheme val="minor"/>
      </rPr>
      <t>, і проведені у 2017 році (</t>
    </r>
    <r>
      <rPr>
        <b/>
        <sz val="11"/>
        <color theme="1"/>
        <rFont val="Calibri"/>
        <family val="2"/>
        <charset val="204"/>
        <scheme val="minor"/>
      </rPr>
      <t>відбулись</t>
    </r>
    <r>
      <rPr>
        <sz val="11"/>
        <color theme="1"/>
        <rFont val="Calibri"/>
        <family val="2"/>
        <charset val="204"/>
        <scheme val="minor"/>
      </rPr>
      <t>)</t>
    </r>
  </si>
  <si>
    <r>
      <t xml:space="preserve">3.2. Конкурси, оголошені </t>
    </r>
    <r>
      <rPr>
        <b/>
        <sz val="11"/>
        <color theme="1"/>
        <rFont val="Calibri"/>
        <family val="2"/>
        <charset val="204"/>
        <scheme val="minor"/>
      </rPr>
      <t>у попередніх роках</t>
    </r>
    <r>
      <rPr>
        <sz val="11"/>
        <color theme="1"/>
        <rFont val="Calibri"/>
        <family val="2"/>
        <charset val="204"/>
        <scheme val="minor"/>
      </rPr>
      <t>, і проведені у 2017 році (</t>
    </r>
    <r>
      <rPr>
        <b/>
        <sz val="11"/>
        <color theme="1"/>
        <rFont val="Calibri"/>
        <family val="2"/>
        <charset val="204"/>
        <scheme val="minor"/>
      </rPr>
      <t>не відбулись</t>
    </r>
    <r>
      <rPr>
        <sz val="11"/>
        <color theme="1"/>
        <rFont val="Calibri"/>
        <family val="2"/>
        <charset val="204"/>
        <scheme val="minor"/>
      </rPr>
      <t>)</t>
    </r>
  </si>
  <si>
    <r>
      <t xml:space="preserve">4. Конкурси, які відбулись у 2017 році, за наслідками яких </t>
    </r>
    <r>
      <rPr>
        <b/>
        <sz val="11"/>
        <color theme="1"/>
        <rFont val="Calibri"/>
        <family val="2"/>
        <charset val="204"/>
        <scheme val="minor"/>
      </rPr>
      <t>переможець відмовився</t>
    </r>
    <r>
      <rPr>
        <sz val="11"/>
        <color theme="1"/>
        <rFont val="Calibri"/>
        <family val="2"/>
        <charset val="204"/>
        <scheme val="minor"/>
      </rPr>
      <t xml:space="preserve"> укладати договір оренди</t>
    </r>
  </si>
  <si>
    <t>Додаток № 4.4.
Перелік конкурсів, під час першого проведення яких не було подано зявки, тому конкурсною комісією зменшено стартову орендну плату на 50%.</t>
  </si>
  <si>
    <t>МПП "АСВА" 16399501         ТОВ "Кесон трейд"    40030622</t>
  </si>
  <si>
    <t>Усенка вул., 7/9, К6</t>
  </si>
  <si>
    <t>ГО "Кінологічний племінний центр" (26387350);  ПП "Каст Про" (33851583)</t>
  </si>
  <si>
    <t>Героїв Дніпра вул., 67, літ. А</t>
  </si>
  <si>
    <t>ТОВ "Олександрія Кепітал", код 39265954; ТОВ "БК "Деара", код 40073671</t>
  </si>
  <si>
    <t>приміщення, 1-3 поверх; підвал</t>
  </si>
  <si>
    <t>офіс</t>
  </si>
  <si>
    <t>ТОВ "ТАУРУС-15"   (35378097)               ФОП ЖУК В.В. (2986705075)           ФОП КОШЕЛЬ Ю.С. (2042317865)             ФОП ЧАБАН Г.П. (3393911444)            ФОП ОМЕЛЬЧЕНКО Л.В. (1901406611)</t>
  </si>
  <si>
    <t>Білгородська вул., 12</t>
  </si>
  <si>
    <t>Продтовари (крім товарів підакцизної групи), 
Продтовари (крім товарів підакцизної групи), 
Промтовари + товари підакцизної групи, 
Промтовари + товари підакцизної групи, 
Промтовари + товари підакцизної групи</t>
  </si>
  <si>
    <t>ПП "Торнадо - 16" (40846600); ФО-П Шевченко А.В.; ФО-П Федоренко В.М. (2122706358)</t>
  </si>
  <si>
    <t>Станція метро "Тараса Шевченка"</t>
  </si>
  <si>
    <t>ФОП Смолянінов О.С.,
ФОП Артеменко С.Ф.,
ФОП Омельченко О.Д.</t>
  </si>
  <si>
    <t>ФО-П Мостова Л. М. 2474804701       ФО-П Шевченко А. В.            
 ФО-П Герус В. С.  2249603913     ФО-П Омельченко О. Д. 2790815686</t>
  </si>
  <si>
    <t>Стоматологічна поліклініка Дніпрвського району м. Києва</t>
  </si>
  <si>
    <t>ТОВ "Дентальна практика" (39677270)            ТОВ "ЛМ Постач" (37118481)</t>
  </si>
  <si>
    <t>Навої Алішера проспект, 1</t>
  </si>
  <si>
    <t>приміщення; 5 поверх</t>
  </si>
  <si>
    <t xml:space="preserve">2 роки 364 дні </t>
  </si>
  <si>
    <t>Різниця, грн.</t>
  </si>
  <si>
    <t>Загальна різниця</t>
  </si>
  <si>
    <t>Перелік конкурсів, під час першого проведення яких не було подано зявки, тому конкурсною комісією зменшено стартову орендну плату на 50%.</t>
  </si>
  <si>
    <t>4.4.</t>
  </si>
  <si>
    <t>4.3.</t>
  </si>
  <si>
    <t>4.2.</t>
  </si>
  <si>
    <t xml:space="preserve"> 1.1.</t>
  </si>
  <si>
    <t xml:space="preserve"> 1.2.</t>
  </si>
  <si>
    <t>9.1.</t>
  </si>
  <si>
    <t>9.2.</t>
  </si>
  <si>
    <t>9.3.</t>
  </si>
  <si>
    <t>9.4.</t>
  </si>
  <si>
    <r>
      <t xml:space="preserve">2. Конкурси, в яких фінальна ціна </t>
    </r>
    <r>
      <rPr>
        <b/>
        <sz val="11"/>
        <color theme="1"/>
        <rFont val="Calibri"/>
        <family val="2"/>
        <charset val="204"/>
        <scheme val="minor"/>
      </rPr>
      <t xml:space="preserve">нижче стартової рівно на 50% </t>
    </r>
    <r>
      <rPr>
        <sz val="11"/>
        <color theme="1"/>
        <rFont val="Calibri"/>
        <family val="2"/>
        <charset val="204"/>
        <scheme val="minor"/>
      </rPr>
      <t>(Див. додатково Додаток № 4.4. до Звіту)</t>
    </r>
  </si>
  <si>
    <t>Додаток № 1.1.
10 найбільших наданих знижок (крім Ощадбанку та Метрополітену)</t>
  </si>
  <si>
    <t>Додаток № 1.2.
10 найбільших наданих знижок для Ощадбанку</t>
  </si>
  <si>
    <t>Додаток № 1.3.
10 найбільших знижок наданих орендарям приміщень в КП "Київський метрополітен"</t>
  </si>
  <si>
    <t>1.3.</t>
  </si>
  <si>
    <t>Додаток № 4.1.
10 найбільших стартових орендних плат на оголошених конкурсах на право оренди нежитлових приміщень</t>
  </si>
  <si>
    <r>
      <t>Додаток № 9.1.
20 питань, на вирішення яких було витрачено найбільше часу між датою оцінки та датою первинного розгляду Постійною комісією 
Всього було проаналізовано</t>
    </r>
    <r>
      <rPr>
        <b/>
        <u/>
        <sz val="22"/>
        <color theme="1"/>
        <rFont val="Calibri"/>
        <family val="2"/>
        <charset val="204"/>
        <scheme val="minor"/>
      </rPr>
      <t xml:space="preserve"> 792</t>
    </r>
    <r>
      <rPr>
        <b/>
        <sz val="22"/>
        <color theme="1"/>
        <rFont val="Calibri"/>
        <family val="2"/>
        <charset val="204"/>
        <scheme val="minor"/>
      </rPr>
      <t xml:space="preserve"> питання - середня кількість днів </t>
    </r>
    <r>
      <rPr>
        <b/>
        <u/>
        <sz val="22"/>
        <color theme="1"/>
        <rFont val="Calibri"/>
        <family val="2"/>
        <charset val="204"/>
        <scheme val="minor"/>
      </rPr>
      <t>159</t>
    </r>
  </si>
  <si>
    <r>
      <t xml:space="preserve">Додаток № 9.2.
20 питань на вирішення яких було витрачено найбільше часу між датою надходження до орендодавця та датою надходження до Постійної комісії
Всього було проаналізовано </t>
    </r>
    <r>
      <rPr>
        <b/>
        <u/>
        <sz val="22"/>
        <color theme="1"/>
        <rFont val="Calibri"/>
        <family val="2"/>
        <charset val="204"/>
        <scheme val="minor"/>
      </rPr>
      <t>792</t>
    </r>
    <r>
      <rPr>
        <b/>
        <sz val="22"/>
        <color theme="1"/>
        <rFont val="Calibri"/>
        <family val="2"/>
        <charset val="204"/>
        <scheme val="minor"/>
      </rPr>
      <t xml:space="preserve"> питання - середня кількість днів </t>
    </r>
    <r>
      <rPr>
        <b/>
        <u/>
        <sz val="22"/>
        <color theme="1"/>
        <rFont val="Calibri"/>
        <family val="2"/>
        <charset val="204"/>
        <scheme val="minor"/>
      </rPr>
      <t>92</t>
    </r>
  </si>
  <si>
    <r>
      <t xml:space="preserve">Додаток № 9.3.
20 питань, на вирішення яких було витрачено найменше часу між датою оцінки та датою первинного розгляду питання Постійною комісією 
Всього було проаналізовано </t>
    </r>
    <r>
      <rPr>
        <b/>
        <u/>
        <sz val="22"/>
        <color theme="1"/>
        <rFont val="Calibri"/>
        <family val="2"/>
        <charset val="204"/>
        <scheme val="minor"/>
      </rPr>
      <t>792</t>
    </r>
    <r>
      <rPr>
        <b/>
        <sz val="22"/>
        <color theme="1"/>
        <rFont val="Calibri"/>
        <family val="2"/>
        <charset val="204"/>
        <scheme val="minor"/>
      </rPr>
      <t xml:space="preserve"> питання - середня кількість днів для 20 питань, розглянутих найшвидше </t>
    </r>
    <r>
      <rPr>
        <b/>
        <u/>
        <sz val="22"/>
        <color theme="1"/>
        <rFont val="Calibri"/>
        <family val="2"/>
        <charset val="204"/>
        <scheme val="minor"/>
      </rPr>
      <t>53</t>
    </r>
  </si>
  <si>
    <r>
      <t xml:space="preserve">Додаток № 9.4.
20 питань на вирішення яких було витрачено найменше часу між датою надходження до орендодавця та датою надходження до Постійної комісії
Всього було проаналізовано </t>
    </r>
    <r>
      <rPr>
        <b/>
        <u/>
        <sz val="22"/>
        <color theme="1"/>
        <rFont val="Calibri"/>
        <family val="2"/>
        <charset val="204"/>
        <scheme val="minor"/>
      </rPr>
      <t>792</t>
    </r>
    <r>
      <rPr>
        <b/>
        <sz val="22"/>
        <color theme="1"/>
        <rFont val="Calibri"/>
        <family val="2"/>
        <charset val="204"/>
        <scheme val="minor"/>
      </rPr>
      <t xml:space="preserve"> питання - середня кількість днів для 20 питань, розглянутих найшвидше </t>
    </r>
    <r>
      <rPr>
        <b/>
        <u/>
        <sz val="22"/>
        <color theme="1"/>
        <rFont val="Calibri"/>
        <family val="2"/>
        <charset val="204"/>
        <scheme val="minor"/>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</si>
</sst>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_-;\-* #,##0.00_₴_-;_-* &quot;-&quot;??_₴_-;_-@_-"/>
    <numFmt numFmtId="164" formatCode="_-* #,##0.00\ _₽_-;\-* #,##0.00\ _₽_-;_-* &quot;-&quot;??\ _₽_-;_-@_-"/>
    <numFmt numFmtId="165" formatCode="0.0"/>
    <numFmt numFmtId="166" formatCode="0.0%"/>
    <numFmt numFmtId="167" formatCode="#,##0.00_ ;\-#,##0.00\ "/>
    <numFmt numFmtId="168" formatCode="_-* #,##0.00_-;\-* #,##0.00_-;_-* \-??_-;_-@_-"/>
    <numFmt numFmtId="169" formatCode="_-* #,##0.00_-;\-* #,##0.00_-;_-* &quot;-&quot;??_-;_-@_-"/>
    <numFmt numFmtId="170" formatCode="_-* #,##0_-;\-* #,##0_-;_-* &quot;-&quot;??_-;_-@_-"/>
    <numFmt numFmtId="171" formatCode="_-* #,##0.00_р_._-;\-* #,##0.00_р_._-;_-* &quot;-&quot;??_р_._-;_-@_-"/>
    <numFmt numFmtId="172" formatCode="0;[Red]0"/>
    <numFmt numFmtId="173" formatCode="#,##0.00&quot;₴&quot;"/>
    <numFmt numFmtId="174" formatCode="#,##0.0"/>
  </numFmts>
  <fonts count="56"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name val="Calibri"/>
      <family val="2"/>
      <scheme val="minor"/>
    </font>
    <font>
      <sz val="11"/>
      <color theme="1"/>
      <name val="Calibri"/>
      <family val="2"/>
      <scheme val="minor"/>
    </font>
    <font>
      <b/>
      <sz val="11"/>
      <color theme="1"/>
      <name val="Calibri"/>
      <family val="2"/>
      <scheme val="minor"/>
    </font>
    <font>
      <sz val="10"/>
      <color theme="1"/>
      <name val="Calibri"/>
      <family val="2"/>
      <charset val="204"/>
      <scheme val="minor"/>
    </font>
    <font>
      <b/>
      <sz val="12"/>
      <color theme="1"/>
      <name val="Calibri"/>
      <family val="2"/>
      <scheme val="minor"/>
    </font>
    <font>
      <b/>
      <sz val="16"/>
      <color theme="1"/>
      <name val="Calibri"/>
      <family val="2"/>
      <scheme val="minor"/>
    </font>
    <font>
      <b/>
      <sz val="13"/>
      <color theme="1"/>
      <name val="Calibri"/>
      <family val="2"/>
      <scheme val="minor"/>
    </font>
    <font>
      <sz val="10"/>
      <color theme="1"/>
      <name val="Calibri"/>
      <family val="2"/>
      <scheme val="minor"/>
    </font>
    <font>
      <sz val="11"/>
      <name val="Calibri"/>
      <family val="2"/>
      <charset val="204"/>
      <scheme val="minor"/>
    </font>
    <font>
      <b/>
      <sz val="12"/>
      <color theme="1"/>
      <name val="Calibri"/>
      <family val="2"/>
      <charset val="204"/>
      <scheme val="minor"/>
    </font>
    <font>
      <sz val="16"/>
      <color theme="1"/>
      <name val="Calibri"/>
      <family val="2"/>
      <charset val="204"/>
      <scheme val="minor"/>
    </font>
    <font>
      <b/>
      <sz val="22"/>
      <color theme="1"/>
      <name val="Calibri"/>
      <family val="2"/>
      <scheme val="minor"/>
    </font>
    <font>
      <b/>
      <sz val="11"/>
      <name val="Calibri"/>
      <family val="2"/>
      <charset val="204"/>
      <scheme val="minor"/>
    </font>
    <font>
      <sz val="11"/>
      <color theme="1"/>
      <name val="Calibri"/>
      <family val="2"/>
      <charset val="204"/>
    </font>
    <font>
      <sz val="12"/>
      <color theme="1"/>
      <name val="Calibri"/>
      <family val="2"/>
      <scheme val="minor"/>
    </font>
    <font>
      <b/>
      <sz val="10"/>
      <color theme="1"/>
      <name val="Calibri"/>
      <family val="2"/>
      <charset val="204"/>
      <scheme val="minor"/>
    </font>
    <font>
      <sz val="12"/>
      <color rgb="FF000000"/>
      <name val="Calibri"/>
      <family val="2"/>
      <charset val="1"/>
    </font>
    <font>
      <sz val="10"/>
      <color rgb="FF000000"/>
      <name val="Calibri"/>
      <family val="2"/>
      <charset val="204"/>
      <scheme val="minor"/>
    </font>
    <font>
      <sz val="10"/>
      <name val="Calibri"/>
      <family val="2"/>
      <charset val="204"/>
      <scheme val="minor"/>
    </font>
    <font>
      <sz val="12"/>
      <color indexed="8"/>
      <name val="Calibri"/>
      <family val="2"/>
    </font>
    <font>
      <sz val="12"/>
      <color indexed="10"/>
      <name val="Calibri"/>
      <family val="2"/>
    </font>
    <font>
      <sz val="12"/>
      <color indexed="10"/>
      <name val="Calibri"/>
      <family val="2"/>
      <charset val="1"/>
    </font>
    <font>
      <sz val="10"/>
      <color theme="1"/>
      <name val="Calibri"/>
      <family val="2"/>
      <charset val="1"/>
      <scheme val="minor"/>
    </font>
    <font>
      <sz val="10"/>
      <color theme="1"/>
      <name val="Calibri"/>
      <family val="2"/>
      <charset val="204"/>
    </font>
    <font>
      <sz val="10"/>
      <color theme="1"/>
      <name val="Calibri"/>
      <family val="2"/>
      <charset val="1"/>
    </font>
    <font>
      <sz val="10"/>
      <name val="Calibri"/>
      <family val="2"/>
      <charset val="204"/>
    </font>
    <font>
      <sz val="10"/>
      <name val="Calibri"/>
      <family val="2"/>
      <charset val="1"/>
    </font>
    <font>
      <sz val="10"/>
      <name val="Calibri"/>
      <family val="2"/>
    </font>
    <font>
      <b/>
      <sz val="10"/>
      <name val="Calibri"/>
      <family val="2"/>
      <charset val="204"/>
      <scheme val="minor"/>
    </font>
    <font>
      <b/>
      <sz val="22"/>
      <color theme="1"/>
      <name val="Calibri"/>
      <family val="2"/>
      <charset val="204"/>
      <scheme val="minor"/>
    </font>
    <font>
      <sz val="11"/>
      <color rgb="FF000000"/>
      <name val="Calibri"/>
      <family val="2"/>
      <charset val="204"/>
      <scheme val="minor"/>
    </font>
    <font>
      <sz val="11"/>
      <name val="Calibri"/>
      <family val="2"/>
      <charset val="204"/>
    </font>
    <font>
      <b/>
      <u/>
      <sz val="22"/>
      <color theme="1"/>
      <name val="Calibri"/>
      <family val="2"/>
      <charset val="204"/>
      <scheme val="minor"/>
    </font>
    <font>
      <b/>
      <sz val="14"/>
      <color theme="1"/>
      <name val="Calibri"/>
      <family val="2"/>
      <charset val="204"/>
      <scheme val="minor"/>
    </font>
    <font>
      <b/>
      <sz val="16"/>
      <color theme="1"/>
      <name val="Calibri"/>
      <family val="2"/>
      <charset val="204"/>
      <scheme val="minor"/>
    </font>
    <font>
      <sz val="14"/>
      <color theme="1"/>
      <name val="Calibri"/>
      <family val="2"/>
      <charset val="204"/>
      <scheme val="minor"/>
    </font>
    <font>
      <b/>
      <sz val="18"/>
      <color theme="1"/>
      <name val="Calibri"/>
      <family val="2"/>
      <charset val="204"/>
      <scheme val="minor"/>
    </font>
    <font>
      <b/>
      <sz val="10"/>
      <color theme="1"/>
      <name val="Times New Roman"/>
      <family val="1"/>
      <charset val="204"/>
    </font>
    <font>
      <b/>
      <sz val="10"/>
      <color theme="1"/>
      <name val="Calibri"/>
      <family val="2"/>
      <charset val="204"/>
    </font>
    <font>
      <sz val="9"/>
      <name val="Calibri"/>
      <family val="2"/>
      <charset val="204"/>
      <scheme val="minor"/>
    </font>
    <font>
      <b/>
      <sz val="10"/>
      <name val="Calibri"/>
      <family val="2"/>
      <charset val="204"/>
    </font>
    <font>
      <sz val="9"/>
      <name val="Calibri"/>
      <family val="2"/>
      <charset val="204"/>
    </font>
    <font>
      <sz val="11"/>
      <color indexed="8"/>
      <name val="Calibri"/>
      <family val="2"/>
      <charset val="204"/>
    </font>
    <font>
      <sz val="9"/>
      <color theme="1"/>
      <name val="Calibri"/>
      <family val="2"/>
      <charset val="204"/>
      <scheme val="minor"/>
    </font>
    <font>
      <sz val="12"/>
      <name val="Calibri"/>
      <family val="2"/>
      <charset val="204"/>
    </font>
    <font>
      <sz val="8"/>
      <name val="Calibri"/>
      <family val="2"/>
      <charset val="204"/>
      <scheme val="minor"/>
    </font>
    <font>
      <sz val="12"/>
      <color theme="1"/>
      <name val="Calibri"/>
      <family val="2"/>
      <charset val="204"/>
    </font>
    <font>
      <sz val="10"/>
      <name val="Calibri"/>
      <family val="2"/>
      <charset val="1"/>
      <scheme val="minor"/>
    </font>
    <font>
      <sz val="8"/>
      <name val="Calibri"/>
      <family val="2"/>
      <charset val="204"/>
    </font>
    <font>
      <sz val="10"/>
      <color theme="1"/>
      <name val="Times New Roman"/>
      <family val="1"/>
      <charset val="204"/>
    </font>
    <font>
      <sz val="8"/>
      <color theme="1"/>
      <name val="Calibri"/>
      <family val="2"/>
      <charset val="204"/>
      <scheme val="minor"/>
    </font>
    <font>
      <b/>
      <sz val="13"/>
      <color theme="1"/>
      <name val="Calibri"/>
      <family val="2"/>
      <charset val="204"/>
      <scheme val="minor"/>
    </font>
    <font>
      <sz val="10"/>
      <name val="Times New Roman"/>
      <family val="1"/>
      <charset val="204"/>
    </font>
  </fonts>
  <fills count="9">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0"/>
        <bgColor rgb="FFFFFFCC"/>
      </patternFill>
    </fill>
    <fill>
      <patternFill patternType="solid">
        <fgColor theme="0"/>
        <bgColor indexed="26"/>
      </patternFill>
    </fill>
  </fills>
  <borders count="76">
    <border>
      <left/>
      <right/>
      <top/>
      <bottom/>
      <diagonal/>
    </border>
    <border>
      <left style="medium">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style="medium">
        <color auto="1"/>
      </left>
      <right/>
      <top style="thin">
        <color auto="1"/>
      </top>
      <bottom style="thin">
        <color auto="1"/>
      </bottom>
      <diagonal/>
    </border>
    <border>
      <left/>
      <right/>
      <top style="medium">
        <color indexed="64"/>
      </top>
      <bottom/>
      <diagonal/>
    </border>
    <border>
      <left/>
      <right/>
      <top/>
      <bottom style="medium">
        <color indexed="64"/>
      </bottom>
      <diagonal/>
    </border>
    <border>
      <left style="thin">
        <color auto="1"/>
      </left>
      <right style="medium">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bottom style="medium">
        <color indexed="64"/>
      </bottom>
      <diagonal/>
    </border>
    <border>
      <left style="thin">
        <color auto="1"/>
      </left>
      <right style="medium">
        <color auto="1"/>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auto="1"/>
      </left>
      <right style="thin">
        <color auto="1"/>
      </right>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right style="medium">
        <color auto="1"/>
      </right>
      <top/>
      <bottom/>
      <diagonal/>
    </border>
    <border>
      <left style="medium">
        <color auto="1"/>
      </left>
      <right/>
      <top/>
      <bottom/>
      <diagonal/>
    </border>
    <border>
      <left style="thin">
        <color auto="1"/>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auto="1"/>
      </right>
      <top style="medium">
        <color indexed="64"/>
      </top>
      <bottom/>
      <diagonal/>
    </border>
    <border>
      <left style="medium">
        <color indexed="64"/>
      </left>
      <right style="medium">
        <color indexed="64"/>
      </right>
      <top style="thin">
        <color auto="1"/>
      </top>
      <bottom style="thin">
        <color auto="1"/>
      </bottom>
      <diagonal/>
    </border>
    <border>
      <left style="medium">
        <color indexed="64"/>
      </left>
      <right/>
      <top/>
      <bottom style="thin">
        <color auto="1"/>
      </bottom>
      <diagonal/>
    </border>
    <border>
      <left style="medium">
        <color indexed="64"/>
      </left>
      <right style="medium">
        <color indexed="64"/>
      </right>
      <top/>
      <bottom style="thin">
        <color auto="1"/>
      </bottom>
      <diagonal/>
    </border>
    <border>
      <left style="medium">
        <color indexed="64"/>
      </left>
      <right/>
      <top style="thin">
        <color auto="1"/>
      </top>
      <bottom/>
      <diagonal/>
    </border>
    <border>
      <left style="medium">
        <color indexed="64"/>
      </left>
      <right style="medium">
        <color indexed="64"/>
      </right>
      <top style="thin">
        <color auto="1"/>
      </top>
      <bottom/>
      <diagonal/>
    </border>
    <border>
      <left style="thin">
        <color auto="1"/>
      </left>
      <right/>
      <top style="medium">
        <color indexed="64"/>
      </top>
      <bottom style="thin">
        <color auto="1"/>
      </bottom>
      <diagonal/>
    </border>
    <border>
      <left style="thin">
        <color indexed="64"/>
      </left>
      <right/>
      <top style="medium">
        <color indexed="64"/>
      </top>
      <bottom/>
      <diagonal/>
    </border>
    <border>
      <left/>
      <right style="thin">
        <color auto="1"/>
      </right>
      <top style="medium">
        <color indexed="64"/>
      </top>
      <bottom style="thin">
        <color auto="1"/>
      </bottom>
      <diagonal/>
    </border>
    <border>
      <left/>
      <right style="medium">
        <color indexed="64"/>
      </right>
      <top style="medium">
        <color indexed="64"/>
      </top>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auto="1"/>
      </top>
      <bottom style="thin">
        <color auto="1"/>
      </bottom>
      <diagonal/>
    </border>
    <border>
      <left/>
      <right/>
      <top style="medium">
        <color indexed="64"/>
      </top>
      <bottom style="thin">
        <color auto="1"/>
      </bottom>
      <diagonal/>
    </border>
    <border>
      <left style="medium">
        <color indexed="64"/>
      </left>
      <right style="medium">
        <color indexed="64"/>
      </right>
      <top/>
      <bottom style="medium">
        <color indexed="64"/>
      </bottom>
      <diagonal/>
    </border>
    <border>
      <left style="thin">
        <color auto="1"/>
      </left>
      <right/>
      <top style="thin">
        <color auto="1"/>
      </top>
      <bottom style="medium">
        <color indexed="64"/>
      </bottom>
      <diagonal/>
    </border>
    <border>
      <left/>
      <right style="thin">
        <color auto="1"/>
      </right>
      <top/>
      <bottom style="medium">
        <color indexed="64"/>
      </bottom>
      <diagonal/>
    </border>
    <border>
      <left/>
      <right style="thin">
        <color auto="1"/>
      </right>
      <top style="thin">
        <color auto="1"/>
      </top>
      <bottom style="medium">
        <color indexed="64"/>
      </bottom>
      <diagonal/>
    </border>
    <border>
      <left/>
      <right style="medium">
        <color indexed="64"/>
      </right>
      <top style="medium">
        <color auto="1"/>
      </top>
      <bottom style="thin">
        <color auto="1"/>
      </bottom>
      <diagonal/>
    </border>
    <border>
      <left/>
      <right style="medium">
        <color indexed="64"/>
      </right>
      <top style="thin">
        <color auto="1"/>
      </top>
      <bottom/>
      <diagonal/>
    </border>
    <border>
      <left/>
      <right style="medium">
        <color indexed="64"/>
      </right>
      <top style="thin">
        <color auto="1"/>
      </top>
      <bottom style="medium">
        <color indexed="64"/>
      </bottom>
      <diagonal/>
    </border>
    <border>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s>
  <cellStyleXfs count="227">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17" fillId="0" borderId="0"/>
    <xf numFmtId="168" fontId="19" fillId="0" borderId="0" applyBorder="0" applyProtection="0"/>
    <xf numFmtId="169" fontId="17" fillId="0" borderId="0" applyFont="0" applyFill="0" applyBorder="0" applyAlignment="0" applyProtection="0"/>
    <xf numFmtId="169" fontId="22" fillId="0" borderId="0" applyFont="0" applyFill="0" applyBorder="0" applyAlignment="0" applyProtection="0"/>
    <xf numFmtId="169" fontId="23" fillId="0" borderId="0" applyFont="0" applyFill="0" applyBorder="0" applyAlignment="0" applyProtection="0"/>
    <xf numFmtId="171" fontId="24" fillId="0" borderId="0" applyFont="0" applyFill="0" applyBorder="0" applyAlignment="0" applyProtection="0"/>
    <xf numFmtId="171" fontId="19" fillId="0" borderId="0" applyFont="0" applyFill="0" applyBorder="0" applyAlignment="0" applyProtection="0"/>
    <xf numFmtId="0" fontId="1" fillId="0" borderId="0"/>
    <xf numFmtId="171" fontId="24" fillId="0" borderId="0" applyFont="0" applyFill="0" applyBorder="0" applyAlignment="0" applyProtection="0"/>
    <xf numFmtId="0" fontId="1" fillId="0" borderId="0"/>
    <xf numFmtId="0" fontId="24" fillId="0" borderId="0"/>
    <xf numFmtId="169" fontId="17" fillId="0" borderId="0" applyFont="0" applyFill="0" applyBorder="0" applyAlignment="0" applyProtection="0"/>
    <xf numFmtId="0" fontId="19" fillId="0" borderId="0"/>
    <xf numFmtId="0" fontId="19" fillId="0" borderId="0"/>
    <xf numFmtId="9" fontId="17" fillId="0" borderId="0" applyFont="0" applyFill="0" applyBorder="0" applyAlignment="0" applyProtection="0"/>
    <xf numFmtId="0" fontId="1" fillId="0" borderId="0"/>
    <xf numFmtId="0" fontId="1" fillId="0" borderId="0"/>
    <xf numFmtId="171" fontId="19" fillId="0" borderId="0" applyFont="0" applyFill="0" applyBorder="0" applyAlignment="0" applyProtection="0"/>
    <xf numFmtId="0" fontId="1" fillId="0" borderId="0"/>
    <xf numFmtId="0" fontId="1" fillId="0" borderId="0"/>
    <xf numFmtId="0" fontId="17" fillId="0" borderId="0"/>
    <xf numFmtId="169" fontId="17" fillId="0" borderId="0" applyFont="0" applyFill="0" applyBorder="0" applyAlignment="0" applyProtection="0"/>
    <xf numFmtId="168" fontId="19" fillId="0" borderId="0" applyBorder="0" applyProtection="0"/>
    <xf numFmtId="0" fontId="1" fillId="0" borderId="0"/>
    <xf numFmtId="0" fontId="1" fillId="0" borderId="0"/>
    <xf numFmtId="9" fontId="23" fillId="0" borderId="0" applyFont="0" applyFill="0" applyBorder="0" applyAlignment="0" applyProtection="0"/>
    <xf numFmtId="169" fontId="2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2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9" fillId="0" borderId="0"/>
    <xf numFmtId="0" fontId="23" fillId="0" borderId="0"/>
    <xf numFmtId="168" fontId="24" fillId="0" borderId="0" applyBorder="0" applyProtection="0"/>
    <xf numFmtId="0" fontId="19" fillId="0" borderId="0"/>
    <xf numFmtId="0" fontId="19" fillId="0" borderId="0"/>
    <xf numFmtId="0" fontId="19" fillId="0" borderId="0"/>
    <xf numFmtId="0" fontId="45" fillId="0" borderId="0"/>
  </cellStyleXfs>
  <cellXfs count="1547">
    <xf numFmtId="0" fontId="0" fillId="0" borderId="0" xfId="0"/>
    <xf numFmtId="0" fontId="4" fillId="0" borderId="3" xfId="0" applyFont="1" applyFill="1" applyBorder="1" applyAlignment="1">
      <alignment horizontal="right" vertical="center"/>
    </xf>
    <xf numFmtId="0" fontId="4" fillId="5" borderId="3" xfId="0" applyNumberFormat="1" applyFont="1" applyFill="1" applyBorder="1" applyAlignment="1">
      <alignment horizontal="right" vertical="center" wrapText="1"/>
    </xf>
    <xf numFmtId="164" fontId="4" fillId="5" borderId="3" xfId="1" applyNumberFormat="1" applyFont="1" applyFill="1" applyBorder="1" applyAlignment="1">
      <alignment vertical="center"/>
    </xf>
    <xf numFmtId="0" fontId="4" fillId="5" borderId="2" xfId="0" applyFont="1" applyFill="1" applyBorder="1" applyAlignment="1">
      <alignment vertical="center" wrapText="1"/>
    </xf>
    <xf numFmtId="0" fontId="3" fillId="5" borderId="3" xfId="0" applyNumberFormat="1" applyFont="1" applyFill="1" applyBorder="1" applyAlignment="1">
      <alignment horizontal="right" vertical="center" wrapText="1"/>
    </xf>
    <xf numFmtId="0" fontId="4" fillId="5" borderId="3" xfId="0" applyFont="1" applyFill="1" applyBorder="1" applyAlignment="1">
      <alignment horizontal="right" vertical="center" wrapText="1"/>
    </xf>
    <xf numFmtId="0" fontId="4" fillId="0" borderId="3" xfId="1" applyNumberFormat="1" applyFont="1" applyFill="1" applyBorder="1" applyAlignment="1">
      <alignment horizontal="right" vertical="center"/>
    </xf>
    <xf numFmtId="43" fontId="4" fillId="0" borderId="3" xfId="1" applyFont="1" applyFill="1" applyBorder="1" applyAlignment="1">
      <alignment vertical="center" wrapText="1"/>
    </xf>
    <xf numFmtId="0" fontId="4" fillId="0" borderId="3" xfId="0" applyNumberFormat="1" applyFont="1" applyFill="1" applyBorder="1" applyAlignment="1">
      <alignment horizontal="right" vertical="center"/>
    </xf>
    <xf numFmtId="0" fontId="4" fillId="0" borderId="2" xfId="0" applyFont="1" applyFill="1" applyBorder="1" applyAlignment="1">
      <alignment horizontal="left" vertical="center" wrapText="1"/>
    </xf>
    <xf numFmtId="43" fontId="4" fillId="0" borderId="3" xfId="1" applyFont="1" applyFill="1" applyBorder="1" applyAlignment="1">
      <alignment horizontal="right" vertical="center"/>
    </xf>
    <xf numFmtId="164" fontId="4" fillId="5" borderId="3" xfId="1" applyNumberFormat="1" applyFont="1" applyFill="1" applyBorder="1" applyAlignment="1">
      <alignment horizontal="center" vertical="center"/>
    </xf>
    <xf numFmtId="0" fontId="4" fillId="0" borderId="2" xfId="0" applyFont="1" applyFill="1" applyBorder="1" applyAlignment="1">
      <alignment vertical="center"/>
    </xf>
    <xf numFmtId="10" fontId="4" fillId="0" borderId="3" xfId="2" applyNumberFormat="1" applyFont="1" applyFill="1" applyBorder="1" applyAlignment="1">
      <alignment horizontal="center" vertical="center"/>
    </xf>
    <xf numFmtId="10" fontId="4" fillId="0" borderId="4" xfId="0" applyNumberFormat="1" applyFont="1" applyFill="1" applyBorder="1" applyAlignment="1">
      <alignment horizontal="center" vertical="center"/>
    </xf>
    <xf numFmtId="164" fontId="4" fillId="0" borderId="3" xfId="1" applyNumberFormat="1" applyFont="1" applyFill="1" applyBorder="1" applyAlignment="1">
      <alignment horizontal="center" vertical="center"/>
    </xf>
    <xf numFmtId="164" fontId="4" fillId="0" borderId="4" xfId="1" applyNumberFormat="1" applyFont="1" applyFill="1" applyBorder="1" applyAlignment="1">
      <alignment horizontal="center" vertical="center"/>
    </xf>
    <xf numFmtId="0" fontId="4" fillId="5" borderId="3" xfId="0" applyFont="1" applyFill="1" applyBorder="1" applyAlignment="1">
      <alignment horizontal="right" vertical="center"/>
    </xf>
    <xf numFmtId="10" fontId="4" fillId="5" borderId="3" xfId="2" applyNumberFormat="1" applyFont="1" applyFill="1" applyBorder="1" applyAlignment="1">
      <alignment horizontal="center" vertical="center"/>
    </xf>
    <xf numFmtId="10" fontId="4" fillId="5" borderId="4" xfId="0" applyNumberFormat="1" applyFont="1" applyFill="1" applyBorder="1" applyAlignment="1">
      <alignment horizontal="center" vertical="center"/>
    </xf>
    <xf numFmtId="164" fontId="4" fillId="5" borderId="4" xfId="1" applyNumberFormat="1" applyFont="1" applyFill="1" applyBorder="1" applyAlignment="1">
      <alignment horizontal="center" vertical="center"/>
    </xf>
    <xf numFmtId="0" fontId="4" fillId="5" borderId="16" xfId="1" applyNumberFormat="1" applyFont="1" applyFill="1" applyBorder="1" applyAlignment="1">
      <alignment horizontal="right" vertical="center" wrapText="1"/>
    </xf>
    <xf numFmtId="10" fontId="4" fillId="5" borderId="16" xfId="2" applyNumberFormat="1" applyFont="1" applyFill="1" applyBorder="1" applyAlignment="1">
      <alignment horizontal="center" vertical="center"/>
    </xf>
    <xf numFmtId="10" fontId="4" fillId="5" borderId="17" xfId="0" applyNumberFormat="1" applyFont="1" applyFill="1" applyBorder="1" applyAlignment="1">
      <alignment horizontal="center" vertical="center"/>
    </xf>
    <xf numFmtId="0" fontId="5" fillId="4" borderId="21" xfId="0" applyFont="1" applyFill="1" applyBorder="1" applyAlignment="1">
      <alignment horizontal="center" vertical="center"/>
    </xf>
    <xf numFmtId="165" fontId="5" fillId="4" borderId="21" xfId="0" applyNumberFormat="1" applyFont="1" applyFill="1" applyBorder="1" applyAlignment="1">
      <alignment horizontal="center" vertical="center"/>
    </xf>
    <xf numFmtId="0" fontId="4" fillId="5" borderId="6" xfId="0" applyNumberFormat="1" applyFont="1" applyFill="1" applyBorder="1" applyAlignment="1">
      <alignment horizontal="right" vertical="center" wrapText="1"/>
    </xf>
    <xf numFmtId="164" fontId="4" fillId="5" borderId="6" xfId="1" applyNumberFormat="1" applyFont="1" applyFill="1" applyBorder="1" applyAlignment="1">
      <alignment horizontal="center" vertical="center"/>
    </xf>
    <xf numFmtId="10" fontId="4" fillId="5" borderId="6" xfId="2" applyNumberFormat="1" applyFont="1" applyFill="1" applyBorder="1" applyAlignment="1">
      <alignment horizontal="center" vertical="center"/>
    </xf>
    <xf numFmtId="10" fontId="4" fillId="5" borderId="19" xfId="0" applyNumberFormat="1" applyFont="1" applyFill="1" applyBorder="1" applyAlignment="1">
      <alignment horizontal="center" vertical="center"/>
    </xf>
    <xf numFmtId="164" fontId="5" fillId="4" borderId="21" xfId="1" applyNumberFormat="1" applyFont="1" applyFill="1" applyBorder="1" applyAlignment="1">
      <alignment horizontal="center" vertical="center"/>
    </xf>
    <xf numFmtId="10" fontId="5" fillId="4" borderId="21" xfId="2" applyNumberFormat="1" applyFont="1" applyFill="1" applyBorder="1" applyAlignment="1">
      <alignment horizontal="center" vertical="center"/>
    </xf>
    <xf numFmtId="10" fontId="2" fillId="4" borderId="22" xfId="0" applyNumberFormat="1" applyFont="1" applyFill="1" applyBorder="1" applyAlignment="1">
      <alignment horizontal="center" vertical="center"/>
    </xf>
    <xf numFmtId="0" fontId="4" fillId="0" borderId="6" xfId="0" applyFont="1" applyFill="1" applyBorder="1" applyAlignment="1">
      <alignment horizontal="right" vertical="center"/>
    </xf>
    <xf numFmtId="10" fontId="4" fillId="0" borderId="6" xfId="2" applyNumberFormat="1" applyFont="1" applyFill="1" applyBorder="1" applyAlignment="1">
      <alignment horizontal="center" vertical="center"/>
    </xf>
    <xf numFmtId="10" fontId="4" fillId="0" borderId="19" xfId="0" applyNumberFormat="1" applyFont="1" applyFill="1" applyBorder="1" applyAlignment="1">
      <alignment horizontal="center" vertical="center"/>
    </xf>
    <xf numFmtId="164" fontId="10" fillId="0" borderId="23" xfId="1" applyNumberFormat="1" applyFont="1" applyFill="1" applyBorder="1" applyAlignment="1">
      <alignment horizontal="center" vertical="center"/>
    </xf>
    <xf numFmtId="10" fontId="10" fillId="0" borderId="23" xfId="2" applyNumberFormat="1" applyFont="1" applyFill="1" applyBorder="1" applyAlignment="1">
      <alignment horizontal="center" vertical="center"/>
    </xf>
    <xf numFmtId="0" fontId="4" fillId="0" borderId="0" xfId="2" applyNumberFormat="1" applyFont="1" applyFill="1" applyBorder="1" applyAlignment="1">
      <alignment horizontal="center" vertical="center"/>
    </xf>
    <xf numFmtId="0" fontId="4" fillId="0" borderId="0" xfId="1" applyNumberFormat="1" applyFont="1" applyFill="1" applyBorder="1" applyAlignment="1">
      <alignment horizontal="center" vertical="center"/>
    </xf>
    <xf numFmtId="9" fontId="10" fillId="0" borderId="23" xfId="2" applyFont="1" applyFill="1" applyBorder="1" applyAlignment="1">
      <alignment horizontal="center" vertical="center"/>
    </xf>
    <xf numFmtId="9" fontId="10" fillId="5" borderId="23" xfId="2" applyFont="1" applyFill="1" applyBorder="1" applyAlignment="1">
      <alignment horizontal="center" vertical="center"/>
    </xf>
    <xf numFmtId="164" fontId="4" fillId="0" borderId="24" xfId="1" applyNumberFormat="1" applyFont="1" applyFill="1" applyBorder="1" applyAlignment="1">
      <alignment vertical="center"/>
    </xf>
    <xf numFmtId="164" fontId="4" fillId="5" borderId="24" xfId="1" applyNumberFormat="1" applyFont="1" applyFill="1" applyBorder="1" applyAlignment="1">
      <alignment vertical="center"/>
    </xf>
    <xf numFmtId="164" fontId="3" fillId="5" borderId="24" xfId="1" applyNumberFormat="1" applyFont="1" applyFill="1" applyBorder="1" applyAlignment="1">
      <alignment horizontal="center" vertical="center"/>
    </xf>
    <xf numFmtId="0" fontId="4" fillId="5" borderId="0" xfId="2" applyNumberFormat="1" applyFont="1" applyFill="1" applyBorder="1" applyAlignment="1">
      <alignment horizontal="center" vertical="center"/>
    </xf>
    <xf numFmtId="0" fontId="4" fillId="0" borderId="28" xfId="1" applyNumberFormat="1" applyFont="1" applyFill="1" applyBorder="1" applyAlignment="1">
      <alignment horizontal="center" vertical="center"/>
    </xf>
    <xf numFmtId="165" fontId="4" fillId="0" borderId="15" xfId="1" applyNumberFormat="1" applyFont="1" applyFill="1" applyBorder="1" applyAlignment="1">
      <alignment horizontal="center" vertical="center"/>
    </xf>
    <xf numFmtId="0" fontId="4" fillId="5" borderId="28" xfId="2" applyNumberFormat="1" applyFont="1" applyFill="1" applyBorder="1" applyAlignment="1">
      <alignment horizontal="center" vertical="center"/>
    </xf>
    <xf numFmtId="165" fontId="4" fillId="5" borderId="15" xfId="2" applyNumberFormat="1" applyFont="1" applyFill="1" applyBorder="1" applyAlignment="1">
      <alignment horizontal="center" vertical="center"/>
    </xf>
    <xf numFmtId="0" fontId="4" fillId="0" borderId="28" xfId="2" applyNumberFormat="1" applyFont="1" applyFill="1" applyBorder="1" applyAlignment="1">
      <alignment horizontal="center" vertical="center"/>
    </xf>
    <xf numFmtId="165" fontId="4" fillId="0" borderId="15" xfId="2" applyNumberFormat="1" applyFont="1" applyFill="1" applyBorder="1" applyAlignment="1">
      <alignment horizontal="center" vertical="center"/>
    </xf>
    <xf numFmtId="9" fontId="10" fillId="0" borderId="25" xfId="2" applyFont="1" applyFill="1" applyBorder="1" applyAlignment="1">
      <alignment horizontal="center" vertical="center"/>
    </xf>
    <xf numFmtId="164" fontId="4" fillId="0" borderId="5" xfId="1" applyNumberFormat="1" applyFont="1" applyFill="1" applyBorder="1" applyAlignment="1">
      <alignment vertical="center"/>
    </xf>
    <xf numFmtId="9" fontId="5" fillId="4" borderId="29" xfId="2" applyFont="1" applyFill="1" applyBorder="1" applyAlignment="1">
      <alignment horizontal="center" vertical="center"/>
    </xf>
    <xf numFmtId="164" fontId="5" fillId="4" borderId="30" xfId="1" applyNumberFormat="1" applyFont="1" applyFill="1" applyBorder="1" applyAlignment="1">
      <alignment horizontal="center" vertical="center"/>
    </xf>
    <xf numFmtId="10" fontId="10" fillId="5" borderId="25" xfId="2" applyNumberFormat="1" applyFont="1" applyFill="1" applyBorder="1" applyAlignment="1">
      <alignment horizontal="center" vertical="center" wrapText="1"/>
    </xf>
    <xf numFmtId="10" fontId="10" fillId="5" borderId="23" xfId="2" applyNumberFormat="1" applyFont="1" applyFill="1" applyBorder="1" applyAlignment="1">
      <alignment horizontal="center" vertical="center" wrapText="1"/>
    </xf>
    <xf numFmtId="164" fontId="10" fillId="5" borderId="23" xfId="1" applyNumberFormat="1" applyFont="1" applyFill="1" applyBorder="1" applyAlignment="1">
      <alignment horizontal="center" vertical="center"/>
    </xf>
    <xf numFmtId="10" fontId="10" fillId="5" borderId="26" xfId="2" applyNumberFormat="1" applyFont="1" applyFill="1" applyBorder="1" applyAlignment="1">
      <alignment horizontal="center" vertical="center" wrapText="1"/>
    </xf>
    <xf numFmtId="164" fontId="4" fillId="5" borderId="5" xfId="1" applyNumberFormat="1" applyFont="1" applyFill="1" applyBorder="1" applyAlignment="1">
      <alignment horizontal="center" vertical="center"/>
    </xf>
    <xf numFmtId="164" fontId="3" fillId="5" borderId="24" xfId="1" applyNumberFormat="1" applyFont="1" applyFill="1" applyBorder="1" applyAlignment="1">
      <alignment vertical="center"/>
    </xf>
    <xf numFmtId="164" fontId="4" fillId="5" borderId="27" xfId="1" applyNumberFormat="1" applyFont="1" applyFill="1" applyBorder="1" applyAlignment="1">
      <alignment vertical="center"/>
    </xf>
    <xf numFmtId="0" fontId="4" fillId="5" borderId="0" xfId="2" applyNumberFormat="1" applyFont="1" applyFill="1" applyBorder="1" applyAlignment="1">
      <alignment horizontal="center" vertical="center" wrapText="1"/>
    </xf>
    <xf numFmtId="0" fontId="4" fillId="5" borderId="0" xfId="1" applyNumberFormat="1" applyFont="1" applyFill="1" applyBorder="1" applyAlignment="1">
      <alignment horizontal="center" vertical="center"/>
    </xf>
    <xf numFmtId="0" fontId="4" fillId="5" borderId="28" xfId="2" applyNumberFormat="1" applyFont="1" applyFill="1" applyBorder="1" applyAlignment="1">
      <alignment horizontal="center" vertical="center" wrapText="1"/>
    </xf>
    <xf numFmtId="165" fontId="4" fillId="5" borderId="15" xfId="2" applyNumberFormat="1" applyFont="1" applyFill="1" applyBorder="1" applyAlignment="1">
      <alignment horizontal="center" vertical="center" wrapText="1"/>
    </xf>
    <xf numFmtId="0" fontId="4" fillId="5" borderId="28" xfId="1" applyNumberFormat="1" applyFont="1" applyFill="1" applyBorder="1" applyAlignment="1">
      <alignment horizontal="center" vertical="center"/>
    </xf>
    <xf numFmtId="165" fontId="4" fillId="5" borderId="15" xfId="1" applyNumberFormat="1" applyFont="1" applyFill="1" applyBorder="1" applyAlignment="1">
      <alignment horizontal="center" vertical="center"/>
    </xf>
    <xf numFmtId="0" fontId="4" fillId="0" borderId="15" xfId="1" applyNumberFormat="1" applyFont="1" applyFill="1" applyBorder="1" applyAlignment="1">
      <alignment horizontal="center" vertical="center"/>
    </xf>
    <xf numFmtId="0" fontId="4" fillId="0" borderId="15" xfId="2" applyNumberFormat="1" applyFont="1" applyFill="1" applyBorder="1" applyAlignment="1">
      <alignment horizontal="center" vertical="center"/>
    </xf>
    <xf numFmtId="10" fontId="6" fillId="0" borderId="0" xfId="0" applyNumberFormat="1" applyFont="1" applyBorder="1" applyAlignment="1">
      <alignment horizontal="center" vertical="center" wrapText="1"/>
    </xf>
    <xf numFmtId="0" fontId="0" fillId="0" borderId="0" xfId="0" applyAlignment="1">
      <alignment horizontal="center" vertical="center"/>
    </xf>
    <xf numFmtId="0" fontId="4" fillId="6" borderId="20" xfId="0" applyFont="1" applyFill="1" applyBorder="1" applyAlignment="1">
      <alignment horizontal="center" wrapText="1"/>
    </xf>
    <xf numFmtId="0" fontId="4" fillId="6" borderId="21" xfId="0" applyFont="1" applyFill="1" applyBorder="1" applyAlignment="1">
      <alignment horizontal="center" vertical="center" wrapText="1"/>
    </xf>
    <xf numFmtId="166" fontId="4" fillId="6" borderId="22" xfId="2" applyNumberFormat="1" applyFont="1" applyFill="1" applyBorder="1" applyAlignment="1">
      <alignment horizontal="center" vertical="center" wrapText="1"/>
    </xf>
    <xf numFmtId="9" fontId="7" fillId="2" borderId="11" xfId="2" applyNumberFormat="1" applyFont="1" applyFill="1" applyBorder="1" applyAlignment="1">
      <alignment vertical="center" wrapText="1"/>
    </xf>
    <xf numFmtId="4" fontId="12" fillId="2" borderId="11" xfId="1" applyNumberFormat="1" applyFont="1" applyFill="1" applyBorder="1" applyAlignment="1">
      <alignment vertical="center" wrapText="1"/>
    </xf>
    <xf numFmtId="167" fontId="12" fillId="2" borderId="39" xfId="1" applyNumberFormat="1" applyFont="1" applyFill="1" applyBorder="1" applyAlignment="1">
      <alignment horizontal="center" vertical="center" wrapText="1"/>
    </xf>
    <xf numFmtId="0" fontId="0" fillId="0" borderId="0" xfId="0" applyFill="1" applyAlignment="1">
      <alignment horizontal="center" vertical="center"/>
    </xf>
    <xf numFmtId="9" fontId="7" fillId="0" borderId="0" xfId="2" applyNumberFormat="1" applyFont="1" applyFill="1" applyBorder="1" applyAlignment="1">
      <alignment vertical="center" wrapText="1"/>
    </xf>
    <xf numFmtId="4" fontId="12" fillId="0" borderId="0" xfId="1" applyNumberFormat="1" applyFont="1" applyFill="1" applyBorder="1" applyAlignment="1">
      <alignment vertical="center" wrapText="1"/>
    </xf>
    <xf numFmtId="4" fontId="0" fillId="0" borderId="0" xfId="2" applyNumberFormat="1" applyFont="1" applyFill="1" applyAlignment="1">
      <alignment horizontal="center" vertical="center"/>
    </xf>
    <xf numFmtId="166" fontId="0" fillId="0" borderId="0" xfId="2" applyNumberFormat="1" applyFont="1" applyFill="1" applyAlignment="1">
      <alignment horizontal="center" vertical="center"/>
    </xf>
    <xf numFmtId="0" fontId="0" fillId="3" borderId="35" xfId="0" applyFill="1" applyBorder="1" applyAlignment="1">
      <alignment horizontal="center" vertical="center"/>
    </xf>
    <xf numFmtId="49" fontId="4" fillId="3" borderId="20" xfId="0" applyNumberFormat="1" applyFont="1" applyFill="1" applyBorder="1" applyAlignment="1">
      <alignment vertical="center" wrapText="1"/>
    </xf>
    <xf numFmtId="0" fontId="0" fillId="3" borderId="21" xfId="0" applyFill="1" applyBorder="1" applyAlignment="1">
      <alignment horizontal="center" vertical="center" wrapText="1"/>
    </xf>
    <xf numFmtId="10" fontId="4" fillId="3" borderId="21" xfId="2" applyNumberFormat="1" applyFont="1" applyFill="1" applyBorder="1" applyAlignment="1">
      <alignment horizontal="center" vertical="center" wrapText="1"/>
    </xf>
    <xf numFmtId="4" fontId="0" fillId="3" borderId="21" xfId="0" applyNumberFormat="1" applyFill="1" applyBorder="1" applyAlignment="1">
      <alignment horizontal="right" vertical="center" wrapText="1"/>
    </xf>
    <xf numFmtId="4" fontId="4" fillId="3" borderId="21" xfId="1" applyNumberFormat="1" applyFont="1" applyFill="1" applyBorder="1" applyAlignment="1">
      <alignment horizontal="right" vertical="center" wrapText="1"/>
    </xf>
    <xf numFmtId="10" fontId="11" fillId="2" borderId="37" xfId="2" applyNumberFormat="1" applyFont="1" applyFill="1" applyBorder="1" applyAlignment="1">
      <alignment horizontal="center" vertical="center" wrapText="1"/>
    </xf>
    <xf numFmtId="0" fontId="0" fillId="0" borderId="0" xfId="0" applyFill="1" applyBorder="1" applyAlignment="1">
      <alignment horizontal="center" vertical="center"/>
    </xf>
    <xf numFmtId="49" fontId="4" fillId="0" borderId="18" xfId="0" applyNumberFormat="1" applyFont="1" applyFill="1" applyBorder="1" applyAlignment="1">
      <alignment horizontal="right" vertical="center" wrapText="1"/>
    </xf>
    <xf numFmtId="0" fontId="0" fillId="0" borderId="6" xfId="0" applyFill="1" applyBorder="1" applyAlignment="1">
      <alignment horizontal="center" vertical="center" wrapText="1"/>
    </xf>
    <xf numFmtId="10" fontId="4" fillId="0" borderId="6" xfId="2" applyNumberFormat="1" applyFont="1" applyFill="1" applyBorder="1" applyAlignment="1">
      <alignment horizontal="center" vertical="center" wrapText="1"/>
    </xf>
    <xf numFmtId="4" fontId="4" fillId="0" borderId="6" xfId="1" applyNumberFormat="1" applyFont="1" applyFill="1" applyBorder="1" applyAlignment="1">
      <alignment horizontal="right" vertical="center" wrapText="1"/>
    </xf>
    <xf numFmtId="10" fontId="0" fillId="0" borderId="0" xfId="2" applyNumberFormat="1" applyFont="1" applyFill="1" applyAlignment="1">
      <alignment horizontal="center" vertical="center"/>
    </xf>
    <xf numFmtId="49" fontId="4" fillId="0" borderId="1" xfId="0" applyNumberFormat="1" applyFont="1" applyFill="1" applyBorder="1" applyAlignment="1">
      <alignment horizontal="right" vertical="center" wrapText="1"/>
    </xf>
    <xf numFmtId="0" fontId="4" fillId="0" borderId="16" xfId="1" applyNumberFormat="1" applyFont="1" applyFill="1" applyBorder="1" applyAlignment="1">
      <alignment horizontal="center" vertical="center" wrapText="1"/>
    </xf>
    <xf numFmtId="10" fontId="4" fillId="0" borderId="16" xfId="2" applyNumberFormat="1" applyFont="1" applyFill="1" applyBorder="1" applyAlignment="1">
      <alignment horizontal="center" vertical="center" wrapText="1"/>
    </xf>
    <xf numFmtId="4" fontId="4" fillId="0" borderId="16" xfId="1" applyNumberFormat="1" applyFont="1" applyFill="1" applyBorder="1" applyAlignment="1">
      <alignment horizontal="right" vertical="center" wrapText="1"/>
    </xf>
    <xf numFmtId="43" fontId="4" fillId="0" borderId="16" xfId="1" applyFont="1" applyFill="1" applyBorder="1" applyAlignment="1">
      <alignment horizontal="right" vertical="center" wrapText="1"/>
    </xf>
    <xf numFmtId="0" fontId="0" fillId="0" borderId="16" xfId="0" applyFill="1" applyBorder="1" applyAlignment="1">
      <alignment horizontal="center" vertical="center" wrapText="1"/>
    </xf>
    <xf numFmtId="49" fontId="0" fillId="3" borderId="20" xfId="0" applyNumberFormat="1" applyFont="1" applyFill="1" applyBorder="1" applyAlignment="1">
      <alignment vertical="center" wrapText="1"/>
    </xf>
    <xf numFmtId="49" fontId="4" fillId="0" borderId="42" xfId="0" applyNumberFormat="1" applyFont="1" applyFill="1" applyBorder="1" applyAlignment="1">
      <alignment horizontal="right" vertical="center" wrapText="1"/>
    </xf>
    <xf numFmtId="0" fontId="0" fillId="0" borderId="7" xfId="0" applyFill="1" applyBorder="1" applyAlignment="1">
      <alignment horizontal="center" vertical="center" wrapText="1"/>
    </xf>
    <xf numFmtId="10" fontId="4" fillId="0" borderId="7" xfId="2" applyNumberFormat="1" applyFont="1" applyFill="1" applyBorder="1" applyAlignment="1">
      <alignment horizontal="center" vertical="center" wrapText="1"/>
    </xf>
    <xf numFmtId="4" fontId="4" fillId="0" borderId="7" xfId="1" applyNumberFormat="1" applyFont="1" applyFill="1" applyBorder="1" applyAlignment="1">
      <alignment horizontal="right" vertical="center" wrapText="1"/>
    </xf>
    <xf numFmtId="10" fontId="0" fillId="0" borderId="0" xfId="2" applyNumberFormat="1" applyFont="1" applyFill="1" applyBorder="1" applyAlignment="1">
      <alignment horizontal="center" vertical="center"/>
    </xf>
    <xf numFmtId="0" fontId="4" fillId="3" borderId="21" xfId="1" applyNumberFormat="1" applyFont="1" applyFill="1" applyBorder="1" applyAlignment="1">
      <alignment horizontal="center" vertical="center" wrapText="1"/>
    </xf>
    <xf numFmtId="0" fontId="4" fillId="0" borderId="7" xfId="1" applyNumberFormat="1" applyFont="1" applyFill="1" applyBorder="1" applyAlignment="1">
      <alignment horizontal="center" vertical="center" wrapText="1"/>
    </xf>
    <xf numFmtId="49" fontId="4" fillId="0" borderId="38" xfId="0" applyNumberFormat="1" applyFont="1" applyFill="1" applyBorder="1" applyAlignment="1">
      <alignment horizontal="right" vertical="center" wrapText="1"/>
    </xf>
    <xf numFmtId="0" fontId="4" fillId="0" borderId="11" xfId="1" applyNumberFormat="1" applyFont="1" applyFill="1" applyBorder="1" applyAlignment="1">
      <alignment horizontal="center" vertical="center" wrapText="1"/>
    </xf>
    <xf numFmtId="10" fontId="4" fillId="0" borderId="11" xfId="2" applyNumberFormat="1" applyFont="1" applyFill="1" applyBorder="1" applyAlignment="1">
      <alignment horizontal="center" vertical="center" wrapText="1"/>
    </xf>
    <xf numFmtId="4" fontId="4" fillId="0" borderId="11" xfId="1" applyNumberFormat="1" applyFont="1" applyFill="1" applyBorder="1" applyAlignment="1">
      <alignment horizontal="right" vertical="center" wrapText="1"/>
    </xf>
    <xf numFmtId="0" fontId="4" fillId="0" borderId="0" xfId="3"/>
    <xf numFmtId="0" fontId="4" fillId="0" borderId="0" xfId="3"/>
    <xf numFmtId="4" fontId="2" fillId="2" borderId="40" xfId="2" applyNumberFormat="1" applyFont="1" applyFill="1" applyBorder="1" applyAlignment="1">
      <alignment horizontal="right" vertical="center"/>
    </xf>
    <xf numFmtId="0" fontId="4" fillId="0" borderId="0" xfId="3"/>
    <xf numFmtId="4" fontId="21" fillId="0" borderId="3" xfId="8" applyNumberFormat="1" applyFont="1" applyFill="1" applyBorder="1" applyAlignment="1">
      <alignment horizontal="center" vertical="center" wrapText="1"/>
    </xf>
    <xf numFmtId="0" fontId="28" fillId="5" borderId="3" xfId="7" applyNumberFormat="1" applyFont="1" applyFill="1" applyBorder="1" applyAlignment="1" applyProtection="1">
      <alignment horizontal="center" vertical="center" wrapText="1"/>
    </xf>
    <xf numFmtId="2" fontId="18" fillId="2" borderId="21" xfId="7" applyNumberFormat="1" applyFont="1" applyFill="1" applyBorder="1" applyAlignment="1" applyProtection="1">
      <alignment horizontal="center" vertical="center" wrapText="1"/>
    </xf>
    <xf numFmtId="2" fontId="18" fillId="2" borderId="21" xfId="8" applyNumberFormat="1" applyFont="1" applyFill="1" applyBorder="1" applyAlignment="1" applyProtection="1">
      <alignment horizontal="center" vertical="center" wrapText="1"/>
    </xf>
    <xf numFmtId="4" fontId="21" fillId="5" borderId="3" xfId="7" applyNumberFormat="1" applyFont="1" applyFill="1" applyBorder="1" applyAlignment="1" applyProtection="1">
      <alignment horizontal="center" vertical="center" wrapText="1"/>
    </xf>
    <xf numFmtId="4" fontId="28" fillId="5" borderId="3" xfId="7" applyNumberFormat="1" applyFont="1" applyFill="1" applyBorder="1" applyAlignment="1" applyProtection="1">
      <alignment horizontal="center" vertical="center" wrapText="1"/>
    </xf>
    <xf numFmtId="4" fontId="28" fillId="5" borderId="3" xfId="10" applyNumberFormat="1" applyFont="1" applyFill="1" applyBorder="1" applyAlignment="1">
      <alignment horizontal="center" vertical="center" wrapText="1"/>
    </xf>
    <xf numFmtId="4" fontId="21" fillId="5" borderId="3" xfId="6" applyNumberFormat="1" applyFont="1" applyFill="1" applyBorder="1" applyAlignment="1">
      <alignment horizontal="center" vertical="center" wrapText="1"/>
    </xf>
    <xf numFmtId="4" fontId="21" fillId="5" borderId="3" xfId="14" applyNumberFormat="1" applyFont="1" applyFill="1" applyBorder="1" applyAlignment="1">
      <alignment horizontal="center" vertical="center" wrapText="1"/>
    </xf>
    <xf numFmtId="0" fontId="21" fillId="5" borderId="9" xfId="7" applyNumberFormat="1" applyFont="1" applyFill="1" applyBorder="1" applyAlignment="1" applyProtection="1">
      <alignment horizontal="center" vertical="center" wrapText="1"/>
    </xf>
    <xf numFmtId="14" fontId="21" fillId="0" borderId="10" xfId="6" applyNumberFormat="1" applyFont="1" applyFill="1" applyBorder="1" applyAlignment="1">
      <alignment horizontal="center" vertical="center" wrapText="1"/>
    </xf>
    <xf numFmtId="0" fontId="4" fillId="0" borderId="0" xfId="3"/>
    <xf numFmtId="0" fontId="21" fillId="0" borderId="3" xfId="7" applyNumberFormat="1" applyFont="1" applyFill="1" applyBorder="1" applyAlignment="1" applyProtection="1">
      <alignment horizontal="center" vertical="center" wrapText="1"/>
    </xf>
    <xf numFmtId="0" fontId="21" fillId="5" borderId="3" xfId="13" applyFont="1" applyFill="1" applyBorder="1" applyAlignment="1">
      <alignment horizontal="center" vertical="center" wrapText="1"/>
    </xf>
    <xf numFmtId="0" fontId="4" fillId="0" borderId="0" xfId="3"/>
    <xf numFmtId="0" fontId="4" fillId="0" borderId="0" xfId="3"/>
    <xf numFmtId="4" fontId="6" fillId="0" borderId="3" xfId="8" applyNumberFormat="1" applyFont="1" applyFill="1" applyBorder="1" applyAlignment="1">
      <alignment horizontal="center" vertical="center" wrapText="1"/>
    </xf>
    <xf numFmtId="49" fontId="18" fillId="2" borderId="44" xfId="6" applyNumberFormat="1" applyFont="1" applyFill="1" applyBorder="1" applyAlignment="1">
      <alignment horizontal="center" vertical="center" wrapText="1"/>
    </xf>
    <xf numFmtId="0" fontId="6" fillId="0" borderId="8" xfId="3" applyFont="1" applyBorder="1" applyAlignment="1">
      <alignment horizontal="center" vertical="center"/>
    </xf>
    <xf numFmtId="0" fontId="4" fillId="0" borderId="0" xfId="3"/>
    <xf numFmtId="4" fontId="18" fillId="2" borderId="44" xfId="8" applyNumberFormat="1" applyFont="1" applyFill="1" applyBorder="1" applyAlignment="1" applyProtection="1">
      <alignment horizontal="center" vertical="center" wrapText="1"/>
    </xf>
    <xf numFmtId="0" fontId="6" fillId="0" borderId="2" xfId="3" applyFont="1" applyBorder="1" applyAlignment="1">
      <alignment horizontal="center" vertical="center"/>
    </xf>
    <xf numFmtId="0" fontId="6" fillId="0" borderId="14" xfId="3" applyFont="1" applyBorder="1" applyAlignment="1">
      <alignment horizontal="center" vertical="center"/>
    </xf>
    <xf numFmtId="0" fontId="4" fillId="0" borderId="0" xfId="3"/>
    <xf numFmtId="0" fontId="6" fillId="0" borderId="10" xfId="6" applyNumberFormat="1" applyFont="1" applyFill="1" applyBorder="1" applyAlignment="1">
      <alignment horizontal="center" vertical="center" wrapText="1"/>
    </xf>
    <xf numFmtId="0" fontId="21" fillId="0" borderId="10" xfId="6" applyNumberFormat="1" applyFont="1" applyFill="1" applyBorder="1" applyAlignment="1">
      <alignment horizontal="center" vertical="center" wrapText="1"/>
    </xf>
    <xf numFmtId="14" fontId="21" fillId="0" borderId="9" xfId="6" applyNumberFormat="1" applyFont="1" applyFill="1" applyBorder="1" applyAlignment="1">
      <alignment horizontal="center" vertical="center" wrapText="1"/>
    </xf>
    <xf numFmtId="14" fontId="6" fillId="0" borderId="10" xfId="6" applyNumberFormat="1" applyFont="1" applyFill="1" applyBorder="1" applyAlignment="1">
      <alignment horizontal="center" vertical="center" wrapText="1"/>
    </xf>
    <xf numFmtId="0" fontId="6" fillId="0" borderId="3" xfId="7" applyNumberFormat="1" applyFont="1" applyFill="1" applyBorder="1" applyAlignment="1" applyProtection="1">
      <alignment horizontal="center" vertical="center" wrapText="1"/>
    </xf>
    <xf numFmtId="0" fontId="6" fillId="5" borderId="10" xfId="6" applyNumberFormat="1" applyFont="1" applyFill="1" applyBorder="1" applyAlignment="1">
      <alignment horizontal="center" vertical="center" wrapText="1"/>
    </xf>
    <xf numFmtId="0" fontId="21" fillId="5" borderId="9" xfId="6" applyNumberFormat="1" applyFont="1" applyFill="1" applyBorder="1" applyAlignment="1">
      <alignment horizontal="center" vertical="center" wrapText="1"/>
    </xf>
    <xf numFmtId="0" fontId="21" fillId="5" borderId="10" xfId="6" applyNumberFormat="1" applyFont="1" applyFill="1" applyBorder="1" applyAlignment="1">
      <alignment horizontal="center" vertical="center" wrapText="1"/>
    </xf>
    <xf numFmtId="49" fontId="11" fillId="0" borderId="3" xfId="18" applyNumberFormat="1" applyFont="1" applyFill="1" applyBorder="1" applyAlignment="1">
      <alignment horizontal="center" vertical="center" wrapText="1"/>
    </xf>
    <xf numFmtId="0" fontId="1" fillId="0" borderId="3" xfId="6" applyFont="1" applyFill="1" applyBorder="1" applyAlignment="1">
      <alignment horizontal="center" vertical="center" wrapText="1"/>
    </xf>
    <xf numFmtId="0" fontId="33" fillId="0" borderId="3" xfId="18" applyFont="1" applyBorder="1" applyAlignment="1">
      <alignment horizontal="center" vertical="center" wrapText="1"/>
    </xf>
    <xf numFmtId="0" fontId="1" fillId="5" borderId="3" xfId="6" applyFont="1" applyFill="1" applyBorder="1" applyAlignment="1">
      <alignment horizontal="center" vertical="center" wrapText="1"/>
    </xf>
    <xf numFmtId="0" fontId="11" fillId="5" borderId="3" xfId="6" applyFont="1" applyFill="1" applyBorder="1" applyAlignment="1">
      <alignment horizontal="center" vertical="center" wrapText="1"/>
    </xf>
    <xf numFmtId="14" fontId="11" fillId="5" borderId="3" xfId="6" applyNumberFormat="1" applyFont="1" applyFill="1" applyBorder="1" applyAlignment="1">
      <alignment horizontal="center" vertical="center" wrapText="1"/>
    </xf>
    <xf numFmtId="14" fontId="1" fillId="5" borderId="3" xfId="6" applyNumberFormat="1" applyFont="1" applyFill="1" applyBorder="1" applyAlignment="1">
      <alignment horizontal="center" vertical="center" wrapText="1"/>
    </xf>
    <xf numFmtId="14" fontId="1" fillId="0" borderId="3" xfId="6" applyNumberFormat="1" applyFont="1" applyFill="1" applyBorder="1" applyAlignment="1">
      <alignment horizontal="center" vertical="center" wrapText="1"/>
    </xf>
    <xf numFmtId="14" fontId="11" fillId="0" borderId="3" xfId="6" applyNumberFormat="1" applyFont="1" applyFill="1" applyBorder="1" applyAlignment="1">
      <alignment horizontal="center" vertical="center" wrapText="1"/>
    </xf>
    <xf numFmtId="0" fontId="1" fillId="0" borderId="3" xfId="6" applyNumberFormat="1" applyFont="1" applyFill="1" applyBorder="1" applyAlignment="1">
      <alignment horizontal="center" vertical="center" wrapText="1"/>
    </xf>
    <xf numFmtId="0" fontId="1" fillId="5" borderId="3" xfId="6" applyNumberFormat="1" applyFont="1" applyFill="1" applyBorder="1" applyAlignment="1">
      <alignment horizontal="center" vertical="center" wrapText="1"/>
    </xf>
    <xf numFmtId="0" fontId="11" fillId="5" borderId="3" xfId="6" applyNumberFormat="1" applyFont="1" applyFill="1" applyBorder="1" applyAlignment="1">
      <alignment horizontal="center" vertical="center" wrapText="1"/>
    </xf>
    <xf numFmtId="0" fontId="11" fillId="0" borderId="3" xfId="6" applyNumberFormat="1" applyFont="1" applyFill="1" applyBorder="1" applyAlignment="1">
      <alignment horizontal="center" vertical="center" wrapText="1"/>
    </xf>
    <xf numFmtId="14" fontId="34" fillId="0" borderId="3" xfId="6" applyNumberFormat="1" applyFont="1" applyFill="1" applyBorder="1" applyAlignment="1">
      <alignment horizontal="center" vertical="center" wrapText="1"/>
    </xf>
    <xf numFmtId="0" fontId="34" fillId="5" borderId="3" xfId="6" applyNumberFormat="1" applyFont="1" applyFill="1" applyBorder="1" applyAlignment="1">
      <alignment horizontal="center" vertical="center" wrapText="1"/>
    </xf>
    <xf numFmtId="14" fontId="34" fillId="5" borderId="3" xfId="6" applyNumberFormat="1" applyFont="1" applyFill="1" applyBorder="1" applyAlignment="1">
      <alignment horizontal="center" vertical="center" wrapText="1"/>
    </xf>
    <xf numFmtId="0" fontId="21" fillId="0" borderId="2" xfId="6" applyFont="1" applyFill="1" applyBorder="1" applyAlignment="1">
      <alignment horizontal="center" vertical="center" wrapText="1"/>
    </xf>
    <xf numFmtId="0" fontId="21" fillId="0" borderId="9" xfId="6" applyFont="1" applyFill="1" applyBorder="1" applyAlignment="1">
      <alignment horizontal="center" vertical="center" wrapText="1"/>
    </xf>
    <xf numFmtId="0" fontId="18" fillId="2" borderId="44" xfId="7" applyNumberFormat="1" applyFont="1" applyFill="1" applyBorder="1" applyAlignment="1" applyProtection="1">
      <alignment horizontal="center" vertical="center" wrapText="1"/>
    </xf>
    <xf numFmtId="0" fontId="18" fillId="2" borderId="44" xfId="8" applyNumberFormat="1" applyFont="1" applyFill="1" applyBorder="1" applyAlignment="1" applyProtection="1">
      <alignment horizontal="center" vertical="center" wrapText="1"/>
    </xf>
    <xf numFmtId="168" fontId="18" fillId="2" borderId="44" xfId="7" applyFont="1" applyFill="1" applyBorder="1" applyAlignment="1" applyProtection="1">
      <alignment horizontal="center" vertical="center" wrapText="1"/>
    </xf>
    <xf numFmtId="0" fontId="18" fillId="2" borderId="43" xfId="6" applyNumberFormat="1" applyFont="1" applyFill="1" applyBorder="1" applyAlignment="1">
      <alignment horizontal="center" vertical="center" wrapText="1"/>
    </xf>
    <xf numFmtId="0" fontId="6" fillId="0" borderId="14" xfId="225" applyFont="1" applyFill="1" applyBorder="1" applyAlignment="1">
      <alignment horizontal="center" vertical="center" wrapText="1"/>
    </xf>
    <xf numFmtId="14" fontId="21" fillId="5" borderId="10" xfId="6" applyNumberFormat="1" applyFont="1" applyFill="1" applyBorder="1" applyAlignment="1">
      <alignment horizontal="center" vertical="center" wrapText="1"/>
    </xf>
    <xf numFmtId="14" fontId="28" fillId="0" borderId="3" xfId="6" applyNumberFormat="1" applyFont="1" applyFill="1" applyBorder="1" applyAlignment="1">
      <alignment horizontal="center" vertical="center" wrapText="1"/>
    </xf>
    <xf numFmtId="0" fontId="21" fillId="5" borderId="10" xfId="6" applyFont="1" applyFill="1" applyBorder="1" applyAlignment="1">
      <alignment horizontal="center" vertical="center" wrapText="1"/>
    </xf>
    <xf numFmtId="4" fontId="21" fillId="5" borderId="3" xfId="8" applyNumberFormat="1" applyFont="1" applyFill="1" applyBorder="1" applyAlignment="1">
      <alignment horizontal="center" vertical="center" wrapText="1"/>
    </xf>
    <xf numFmtId="14" fontId="21" fillId="0" borderId="3" xfId="6" applyNumberFormat="1" applyFont="1" applyFill="1" applyBorder="1" applyAlignment="1">
      <alignment horizontal="center" vertical="center" wrapText="1"/>
    </xf>
    <xf numFmtId="49" fontId="6" fillId="0" borderId="3" xfId="6" applyNumberFormat="1" applyFont="1" applyFill="1" applyBorder="1" applyAlignment="1">
      <alignment horizontal="center" vertical="center" wrapText="1"/>
    </xf>
    <xf numFmtId="49" fontId="21" fillId="0" borderId="3" xfId="6" applyNumberFormat="1" applyFont="1" applyFill="1" applyBorder="1" applyAlignment="1">
      <alignment horizontal="center" vertical="center" wrapText="1"/>
    </xf>
    <xf numFmtId="0" fontId="6" fillId="0" borderId="2" xfId="225" applyFont="1" applyFill="1" applyBorder="1" applyAlignment="1">
      <alignment horizontal="center" vertical="center" wrapText="1"/>
    </xf>
    <xf numFmtId="49" fontId="21" fillId="5" borderId="3" xfId="6" applyNumberFormat="1" applyFont="1" applyFill="1" applyBorder="1" applyAlignment="1">
      <alignment horizontal="center" vertical="center" wrapText="1"/>
    </xf>
    <xf numFmtId="49" fontId="21" fillId="5" borderId="10" xfId="6" applyNumberFormat="1" applyFont="1" applyFill="1" applyBorder="1" applyAlignment="1">
      <alignment horizontal="center" vertical="center" wrapText="1"/>
    </xf>
    <xf numFmtId="0" fontId="4" fillId="0" borderId="0" xfId="3"/>
    <xf numFmtId="0" fontId="18" fillId="2" borderId="20" xfId="6" applyNumberFormat="1" applyFont="1" applyFill="1" applyBorder="1" applyAlignment="1">
      <alignment horizontal="center" vertical="center" wrapText="1"/>
    </xf>
    <xf numFmtId="49" fontId="18" fillId="2" borderId="21" xfId="6" applyNumberFormat="1" applyFont="1" applyFill="1" applyBorder="1" applyAlignment="1">
      <alignment horizontal="center" vertical="center" wrapText="1"/>
    </xf>
    <xf numFmtId="14" fontId="18" fillId="2" borderId="21" xfId="6" applyNumberFormat="1" applyFont="1" applyFill="1" applyBorder="1" applyAlignment="1">
      <alignment horizontal="center" vertical="center" wrapText="1"/>
    </xf>
    <xf numFmtId="0" fontId="18" fillId="2" borderId="21" xfId="6" applyFont="1" applyFill="1" applyBorder="1" applyAlignment="1">
      <alignment horizontal="center" vertical="center" wrapText="1"/>
    </xf>
    <xf numFmtId="168" fontId="18" fillId="2" borderId="21" xfId="7" applyFont="1" applyFill="1" applyBorder="1" applyAlignment="1" applyProtection="1">
      <alignment horizontal="center" vertical="center" wrapText="1"/>
    </xf>
    <xf numFmtId="170" fontId="18" fillId="2" borderId="21" xfId="8" applyNumberFormat="1" applyFont="1" applyFill="1" applyBorder="1" applyAlignment="1">
      <alignment horizontal="center" vertical="center" wrapText="1"/>
    </xf>
    <xf numFmtId="0" fontId="21" fillId="0" borderId="3" xfId="6" applyFont="1" applyFill="1" applyBorder="1" applyAlignment="1">
      <alignment horizontal="center" vertical="center" wrapText="1"/>
    </xf>
    <xf numFmtId="0" fontId="21" fillId="0" borderId="3" xfId="6" applyNumberFormat="1" applyFont="1" applyFill="1" applyBorder="1" applyAlignment="1">
      <alignment horizontal="center" vertical="center" wrapText="1"/>
    </xf>
    <xf numFmtId="0" fontId="6" fillId="0" borderId="3" xfId="6" applyFont="1" applyFill="1" applyBorder="1" applyAlignment="1">
      <alignment horizontal="center" vertical="center" wrapText="1"/>
    </xf>
    <xf numFmtId="0" fontId="6" fillId="0" borderId="2" xfId="3" applyFont="1" applyFill="1" applyBorder="1" applyAlignment="1">
      <alignment horizontal="center" vertical="center" wrapText="1"/>
    </xf>
    <xf numFmtId="0" fontId="6" fillId="5" borderId="3" xfId="7" applyNumberFormat="1" applyFont="1" applyFill="1" applyBorder="1" applyAlignment="1" applyProtection="1">
      <alignment horizontal="center" vertical="center" wrapText="1"/>
    </xf>
    <xf numFmtId="0" fontId="28" fillId="5" borderId="3" xfId="6" applyNumberFormat="1" applyFont="1" applyFill="1" applyBorder="1" applyAlignment="1">
      <alignment horizontal="center" vertical="center" wrapText="1"/>
    </xf>
    <xf numFmtId="0" fontId="21" fillId="5" borderId="3" xfId="7" applyNumberFormat="1" applyFont="1" applyFill="1" applyBorder="1" applyAlignment="1" applyProtection="1">
      <alignment horizontal="center" vertical="center" wrapText="1"/>
    </xf>
    <xf numFmtId="0" fontId="18" fillId="2" borderId="22" xfId="6" applyFont="1" applyFill="1" applyBorder="1" applyAlignment="1">
      <alignment horizontal="center" vertical="center" wrapText="1"/>
    </xf>
    <xf numFmtId="0" fontId="6" fillId="0" borderId="18" xfId="3" applyFont="1" applyFill="1" applyBorder="1" applyAlignment="1">
      <alignment horizontal="center" vertical="center" wrapText="1"/>
    </xf>
    <xf numFmtId="0" fontId="21" fillId="5" borderId="6" xfId="6" applyNumberFormat="1" applyFont="1" applyFill="1" applyBorder="1" applyAlignment="1">
      <alignment horizontal="center" vertical="center" wrapText="1"/>
    </xf>
    <xf numFmtId="0" fontId="4" fillId="0" borderId="0" xfId="3"/>
    <xf numFmtId="0" fontId="6" fillId="0" borderId="3" xfId="6" applyNumberFormat="1" applyFont="1" applyFill="1" applyBorder="1" applyAlignment="1">
      <alignment horizontal="center" vertical="center" wrapText="1"/>
    </xf>
    <xf numFmtId="14" fontId="6" fillId="5" borderId="3" xfId="6" applyNumberFormat="1" applyFont="1" applyFill="1" applyBorder="1" applyAlignment="1">
      <alignment horizontal="center" vertical="center" wrapText="1"/>
    </xf>
    <xf numFmtId="0" fontId="6" fillId="5" borderId="3" xfId="6" applyNumberFormat="1" applyFont="1" applyFill="1" applyBorder="1" applyAlignment="1">
      <alignment horizontal="center" vertical="center" wrapText="1"/>
    </xf>
    <xf numFmtId="0" fontId="6" fillId="5" borderId="3" xfId="6" applyFont="1" applyFill="1" applyBorder="1" applyAlignment="1">
      <alignment horizontal="center" vertical="center" wrapText="1"/>
    </xf>
    <xf numFmtId="14" fontId="28" fillId="5" borderId="3" xfId="6" applyNumberFormat="1" applyFont="1" applyFill="1" applyBorder="1" applyAlignment="1">
      <alignment horizontal="center" vertical="center" wrapText="1"/>
    </xf>
    <xf numFmtId="0" fontId="21" fillId="5" borderId="3" xfId="6" applyNumberFormat="1" applyFont="1" applyFill="1" applyBorder="1" applyAlignment="1">
      <alignment horizontal="center" vertical="center" wrapText="1"/>
    </xf>
    <xf numFmtId="14" fontId="21" fillId="5" borderId="3" xfId="6" applyNumberFormat="1" applyFont="1" applyFill="1" applyBorder="1" applyAlignment="1">
      <alignment horizontal="center" vertical="center" wrapText="1"/>
    </xf>
    <xf numFmtId="0" fontId="21" fillId="5" borderId="3" xfId="6" applyFont="1" applyFill="1" applyBorder="1" applyAlignment="1">
      <alignment horizontal="center" vertical="center" wrapText="1"/>
    </xf>
    <xf numFmtId="4" fontId="21" fillId="5" borderId="3" xfId="10" applyNumberFormat="1" applyFont="1" applyFill="1" applyBorder="1" applyAlignment="1" applyProtection="1">
      <alignment horizontal="center" vertical="center" wrapText="1"/>
    </xf>
    <xf numFmtId="4" fontId="21" fillId="5" borderId="3" xfId="14" applyNumberFormat="1" applyFont="1" applyFill="1" applyBorder="1" applyAlignment="1" applyProtection="1">
      <alignment horizontal="center" vertical="center" wrapText="1"/>
    </xf>
    <xf numFmtId="0" fontId="4" fillId="5" borderId="2" xfId="3" applyFill="1" applyBorder="1" applyAlignment="1">
      <alignment horizontal="center" vertical="center"/>
    </xf>
    <xf numFmtId="0" fontId="4" fillId="5" borderId="14" xfId="3" applyFill="1" applyBorder="1" applyAlignment="1">
      <alignment horizontal="center" vertical="center"/>
    </xf>
    <xf numFmtId="0" fontId="18" fillId="2" borderId="44" xfId="6" applyFont="1" applyFill="1" applyBorder="1" applyAlignment="1">
      <alignment horizontal="center" vertical="center" wrapText="1"/>
    </xf>
    <xf numFmtId="170" fontId="18" fillId="2" borderId="44" xfId="8" applyNumberFormat="1" applyFont="1" applyFill="1" applyBorder="1" applyAlignment="1">
      <alignment horizontal="center" vertical="center" wrapText="1"/>
    </xf>
    <xf numFmtId="14" fontId="18" fillId="2" borderId="44" xfId="6" applyNumberFormat="1" applyFont="1" applyFill="1" applyBorder="1" applyAlignment="1">
      <alignment horizontal="center" vertical="center" wrapText="1"/>
    </xf>
    <xf numFmtId="14" fontId="6" fillId="0" borderId="3" xfId="6" applyNumberFormat="1" applyFont="1" applyFill="1" applyBorder="1" applyAlignment="1">
      <alignment horizontal="center" vertical="center" wrapText="1"/>
    </xf>
    <xf numFmtId="0" fontId="4" fillId="2" borderId="43" xfId="3" applyFill="1" applyBorder="1" applyAlignment="1">
      <alignment horizontal="center" vertical="center"/>
    </xf>
    <xf numFmtId="0" fontId="2" fillId="2" borderId="44" xfId="3" applyFont="1" applyFill="1" applyBorder="1" applyAlignment="1">
      <alignment horizontal="center" vertical="center" wrapText="1"/>
    </xf>
    <xf numFmtId="2" fontId="18" fillId="2" borderId="44" xfId="7" applyNumberFormat="1" applyFont="1" applyFill="1" applyBorder="1" applyAlignment="1" applyProtection="1">
      <alignment horizontal="center" vertical="center" wrapText="1"/>
    </xf>
    <xf numFmtId="2" fontId="18" fillId="2" borderId="44" xfId="8" applyNumberFormat="1" applyFont="1" applyFill="1" applyBorder="1" applyAlignment="1" applyProtection="1">
      <alignment horizontal="center" vertical="center" wrapText="1"/>
    </xf>
    <xf numFmtId="0" fontId="18" fillId="2" borderId="45" xfId="6" applyFont="1" applyFill="1" applyBorder="1" applyAlignment="1">
      <alignment horizontal="center" vertical="center" wrapText="1"/>
    </xf>
    <xf numFmtId="0" fontId="32" fillId="0" borderId="36" xfId="3" applyFont="1" applyBorder="1" applyAlignment="1">
      <alignment horizontal="center"/>
    </xf>
    <xf numFmtId="0" fontId="32" fillId="0" borderId="36" xfId="3" applyFont="1" applyBorder="1" applyAlignment="1">
      <alignment horizontal="center" wrapText="1"/>
    </xf>
    <xf numFmtId="0" fontId="32" fillId="0" borderId="36" xfId="0" applyFont="1" applyFill="1" applyBorder="1" applyAlignment="1">
      <alignment horizontal="center" vertical="center"/>
    </xf>
    <xf numFmtId="0" fontId="32" fillId="0" borderId="36" xfId="0" applyFont="1" applyBorder="1" applyAlignment="1">
      <alignment horizontal="center"/>
    </xf>
    <xf numFmtId="49" fontId="0" fillId="0" borderId="1" xfId="0" applyNumberFormat="1" applyFont="1" applyFill="1" applyBorder="1" applyAlignment="1">
      <alignment horizontal="right" vertical="center" wrapText="1"/>
    </xf>
    <xf numFmtId="49" fontId="0" fillId="5" borderId="3" xfId="6" applyNumberFormat="1" applyFont="1" applyFill="1" applyBorder="1" applyAlignment="1">
      <alignment horizontal="center" vertical="center" wrapText="1"/>
    </xf>
    <xf numFmtId="49" fontId="0" fillId="4" borderId="35" xfId="0" applyNumberFormat="1" applyFill="1" applyBorder="1" applyAlignment="1">
      <alignment horizontal="center" vertical="center"/>
    </xf>
    <xf numFmtId="49" fontId="4" fillId="0" borderId="8" xfId="0" applyNumberFormat="1" applyFont="1" applyFill="1" applyBorder="1" applyAlignment="1">
      <alignment horizontal="right" vertical="center" wrapText="1"/>
    </xf>
    <xf numFmtId="0" fontId="0" fillId="0" borderId="9" xfId="0" applyFill="1" applyBorder="1" applyAlignment="1">
      <alignment horizontal="center" vertical="center" wrapText="1"/>
    </xf>
    <xf numFmtId="10" fontId="4" fillId="0" borderId="9" xfId="2" applyNumberFormat="1" applyFont="1" applyFill="1" applyBorder="1" applyAlignment="1">
      <alignment horizontal="center" vertical="center" wrapText="1"/>
    </xf>
    <xf numFmtId="4" fontId="4" fillId="0" borderId="9" xfId="1" applyNumberFormat="1" applyFont="1" applyFill="1" applyBorder="1" applyAlignment="1">
      <alignment horizontal="right" vertical="center" wrapText="1"/>
    </xf>
    <xf numFmtId="49" fontId="4" fillId="0" borderId="14" xfId="0" applyNumberFormat="1" applyFont="1" applyFill="1" applyBorder="1" applyAlignment="1">
      <alignment horizontal="right" vertical="center" wrapText="1"/>
    </xf>
    <xf numFmtId="0" fontId="4" fillId="0" borderId="10" xfId="1" applyNumberFormat="1" applyFont="1" applyFill="1" applyBorder="1" applyAlignment="1">
      <alignment horizontal="center" vertical="center" wrapText="1"/>
    </xf>
    <xf numFmtId="10" fontId="4" fillId="0" borderId="10" xfId="2" applyNumberFormat="1" applyFont="1" applyFill="1" applyBorder="1" applyAlignment="1">
      <alignment horizontal="center" vertical="center" wrapText="1"/>
    </xf>
    <xf numFmtId="4" fontId="4" fillId="0" borderId="10" xfId="1" applyNumberFormat="1" applyFont="1" applyFill="1" applyBorder="1" applyAlignment="1">
      <alignment horizontal="right" vertical="center" wrapText="1"/>
    </xf>
    <xf numFmtId="0" fontId="21" fillId="5" borderId="3" xfId="0" applyFont="1" applyFill="1" applyBorder="1" applyAlignment="1">
      <alignment horizontal="center" vertical="center" wrapText="1"/>
    </xf>
    <xf numFmtId="49" fontId="21" fillId="5" borderId="3" xfId="0" applyNumberFormat="1" applyFont="1" applyFill="1" applyBorder="1" applyAlignment="1">
      <alignment horizontal="center" vertical="center" wrapText="1"/>
    </xf>
    <xf numFmtId="0" fontId="6" fillId="5" borderId="3" xfId="0" applyFont="1" applyFill="1" applyBorder="1" applyAlignment="1">
      <alignment horizontal="center" vertical="center" wrapText="1"/>
    </xf>
    <xf numFmtId="4" fontId="21" fillId="5" borderId="3" xfId="0" applyNumberFormat="1" applyFont="1" applyFill="1" applyBorder="1" applyAlignment="1">
      <alignment horizontal="center" vertical="center" wrapText="1"/>
    </xf>
    <xf numFmtId="0" fontId="28" fillId="5" borderId="3" xfId="0" applyFont="1" applyFill="1" applyBorder="1" applyAlignment="1">
      <alignment horizontal="center" vertical="center" wrapText="1"/>
    </xf>
    <xf numFmtId="0" fontId="20" fillId="5" borderId="3" xfId="0" applyFont="1" applyFill="1" applyBorder="1" applyAlignment="1">
      <alignment horizontal="center" vertical="center" wrapText="1"/>
    </xf>
    <xf numFmtId="4" fontId="0" fillId="0" borderId="0" xfId="0" applyNumberFormat="1"/>
    <xf numFmtId="0" fontId="6" fillId="7" borderId="10" xfId="0" applyFont="1" applyFill="1" applyBorder="1" applyAlignment="1">
      <alignment horizontal="center" vertical="center" wrapText="1"/>
    </xf>
    <xf numFmtId="4" fontId="6" fillId="5" borderId="3" xfId="0" applyNumberFormat="1" applyFont="1" applyFill="1" applyBorder="1" applyAlignment="1">
      <alignment horizontal="center" vertical="center" wrapText="1"/>
    </xf>
    <xf numFmtId="4" fontId="20" fillId="5" borderId="3" xfId="0" applyNumberFormat="1" applyFont="1" applyFill="1" applyBorder="1" applyAlignment="1">
      <alignment horizontal="center" vertical="center" wrapText="1"/>
    </xf>
    <xf numFmtId="49" fontId="6" fillId="5" borderId="3" xfId="0" applyNumberFormat="1" applyFont="1" applyFill="1" applyBorder="1" applyAlignment="1">
      <alignment horizontal="center" vertical="center" wrapText="1"/>
    </xf>
    <xf numFmtId="0" fontId="6" fillId="0" borderId="1" xfId="3" applyFont="1" applyFill="1" applyBorder="1" applyAlignment="1">
      <alignment horizontal="center" vertical="center" wrapText="1"/>
    </xf>
    <xf numFmtId="0" fontId="6" fillId="0" borderId="14" xfId="3" applyFont="1" applyFill="1" applyBorder="1" applyAlignment="1">
      <alignment horizontal="center" vertical="center" wrapText="1"/>
    </xf>
    <xf numFmtId="0" fontId="6" fillId="0" borderId="10" xfId="0" applyFont="1" applyFill="1" applyBorder="1" applyAlignment="1">
      <alignment horizontal="center" vertical="center" wrapText="1"/>
    </xf>
    <xf numFmtId="0" fontId="11" fillId="5" borderId="2" xfId="18" applyFont="1" applyFill="1" applyBorder="1" applyAlignment="1">
      <alignment horizontal="center" vertical="center" wrapText="1"/>
    </xf>
    <xf numFmtId="0" fontId="1" fillId="0" borderId="2" xfId="18" applyFont="1" applyFill="1" applyBorder="1" applyAlignment="1">
      <alignment horizontal="center" vertical="center" wrapText="1"/>
    </xf>
    <xf numFmtId="0" fontId="16" fillId="5" borderId="3" xfId="6" applyNumberFormat="1" applyFont="1" applyFill="1" applyBorder="1" applyAlignment="1">
      <alignment horizontal="center" vertical="center" wrapText="1"/>
    </xf>
    <xf numFmtId="0" fontId="11" fillId="5" borderId="3" xfId="13" applyFont="1" applyFill="1" applyBorder="1" applyAlignment="1">
      <alignment horizontal="center" vertical="center" wrapText="1"/>
    </xf>
    <xf numFmtId="0" fontId="11" fillId="5" borderId="6" xfId="6" applyNumberFormat="1" applyFont="1" applyFill="1" applyBorder="1" applyAlignment="1">
      <alignment horizontal="center" vertical="center" wrapText="1"/>
    </xf>
    <xf numFmtId="0" fontId="11" fillId="5" borderId="6" xfId="6" applyFont="1" applyFill="1" applyBorder="1" applyAlignment="1">
      <alignment horizontal="center" vertical="center" wrapText="1"/>
    </xf>
    <xf numFmtId="0" fontId="11" fillId="0" borderId="2" xfId="18" applyFont="1" applyBorder="1" applyAlignment="1">
      <alignment horizontal="center" vertical="center" wrapText="1"/>
    </xf>
    <xf numFmtId="0" fontId="11" fillId="5" borderId="3" xfId="7" applyNumberFormat="1" applyFont="1" applyFill="1" applyBorder="1" applyAlignment="1" applyProtection="1">
      <alignment horizontal="center" vertical="center" wrapText="1"/>
    </xf>
    <xf numFmtId="0" fontId="11" fillId="5" borderId="10" xfId="6" applyNumberFormat="1" applyFont="1" applyFill="1" applyBorder="1" applyAlignment="1">
      <alignment horizontal="center" vertical="center" wrapText="1"/>
    </xf>
    <xf numFmtId="14" fontId="0" fillId="0" borderId="3" xfId="6" applyNumberFormat="1" applyFont="1" applyFill="1" applyBorder="1" applyAlignment="1">
      <alignment horizontal="center" vertical="center" wrapText="1"/>
    </xf>
    <xf numFmtId="0" fontId="0" fillId="0" borderId="3" xfId="18" applyFont="1" applyFill="1" applyBorder="1" applyAlignment="1">
      <alignment horizontal="center" vertical="center" wrapText="1"/>
    </xf>
    <xf numFmtId="49" fontId="0" fillId="0" borderId="3" xfId="6" applyNumberFormat="1" applyFont="1" applyFill="1" applyBorder="1" applyAlignment="1">
      <alignment horizontal="center" vertical="center" wrapText="1"/>
    </xf>
    <xf numFmtId="0" fontId="0" fillId="0" borderId="3" xfId="224" applyFont="1" applyFill="1" applyBorder="1" applyAlignment="1">
      <alignment horizontal="center" vertical="center" wrapText="1"/>
    </xf>
    <xf numFmtId="4" fontId="21" fillId="5" borderId="4" xfId="8" applyNumberFormat="1" applyFont="1" applyFill="1" applyBorder="1" applyAlignment="1">
      <alignment horizontal="center" vertical="center" wrapText="1"/>
    </xf>
    <xf numFmtId="4" fontId="21" fillId="5" borderId="4" xfId="27" applyNumberFormat="1" applyFont="1" applyFill="1" applyBorder="1" applyAlignment="1">
      <alignment horizontal="center" vertical="center" wrapText="1"/>
    </xf>
    <xf numFmtId="49" fontId="21" fillId="0" borderId="10" xfId="6" applyNumberFormat="1" applyFont="1" applyFill="1" applyBorder="1" applyAlignment="1">
      <alignment horizontal="center" vertical="center" wrapText="1"/>
    </xf>
    <xf numFmtId="0" fontId="1" fillId="0" borderId="2" xfId="6" applyNumberFormat="1" applyFont="1" applyFill="1" applyBorder="1" applyAlignment="1">
      <alignment horizontal="center" vertical="center" wrapText="1"/>
    </xf>
    <xf numFmtId="0" fontId="21" fillId="5" borderId="38" xfId="3" applyFont="1" applyFill="1" applyBorder="1" applyAlignment="1">
      <alignment horizontal="center" vertical="center" wrapText="1"/>
    </xf>
    <xf numFmtId="0" fontId="21" fillId="5" borderId="11" xfId="3" applyFont="1" applyFill="1" applyBorder="1" applyAlignment="1">
      <alignment horizontal="center" vertical="center" wrapText="1"/>
    </xf>
    <xf numFmtId="0" fontId="21" fillId="5" borderId="4" xfId="6" applyNumberFormat="1" applyFont="1" applyFill="1" applyBorder="1" applyAlignment="1">
      <alignment horizontal="center" vertical="center" wrapText="1"/>
    </xf>
    <xf numFmtId="0" fontId="6" fillId="0" borderId="4" xfId="6" applyNumberFormat="1" applyFont="1" applyFill="1" applyBorder="1" applyAlignment="1">
      <alignment horizontal="center" vertical="center" wrapText="1"/>
    </xf>
    <xf numFmtId="170" fontId="18" fillId="2" borderId="45" xfId="8" applyNumberFormat="1" applyFont="1" applyFill="1" applyBorder="1" applyAlignment="1">
      <alignment horizontal="center" vertical="center" wrapText="1"/>
    </xf>
    <xf numFmtId="0" fontId="32" fillId="0" borderId="36" xfId="0" applyFont="1" applyFill="1" applyBorder="1" applyAlignment="1">
      <alignment horizontal="center" vertical="center" wrapText="1"/>
    </xf>
    <xf numFmtId="0" fontId="32" fillId="0" borderId="0" xfId="3" applyFont="1" applyBorder="1" applyAlignment="1">
      <alignment horizontal="center" wrapText="1"/>
    </xf>
    <xf numFmtId="0" fontId="32" fillId="0" borderId="0" xfId="3" applyFont="1" applyBorder="1" applyAlignment="1">
      <alignment horizontal="center"/>
    </xf>
    <xf numFmtId="0" fontId="1" fillId="5" borderId="2" xfId="6" applyNumberFormat="1" applyFont="1" applyFill="1" applyBorder="1" applyAlignment="1">
      <alignment horizontal="center" vertical="center" wrapText="1"/>
    </xf>
    <xf numFmtId="0" fontId="1" fillId="0" borderId="14" xfId="6" applyNumberFormat="1" applyFont="1" applyFill="1" applyBorder="1" applyAlignment="1">
      <alignment horizontal="center" vertical="center" wrapText="1"/>
    </xf>
    <xf numFmtId="49" fontId="0" fillId="0" borderId="10" xfId="6" applyNumberFormat="1" applyFont="1" applyFill="1" applyBorder="1" applyAlignment="1">
      <alignment horizontal="center" vertical="center" wrapText="1"/>
    </xf>
    <xf numFmtId="0" fontId="1" fillId="5" borderId="10" xfId="6" applyNumberFormat="1" applyFont="1" applyFill="1" applyBorder="1" applyAlignment="1">
      <alignment horizontal="center" vertical="center" wrapText="1"/>
    </xf>
    <xf numFmtId="0" fontId="1" fillId="5" borderId="18" xfId="6" applyNumberFormat="1" applyFont="1" applyFill="1" applyBorder="1" applyAlignment="1">
      <alignment horizontal="center" vertical="center" wrapText="1"/>
    </xf>
    <xf numFmtId="49" fontId="0" fillId="5" borderId="6" xfId="6" applyNumberFormat="1" applyFont="1" applyFill="1" applyBorder="1" applyAlignment="1">
      <alignment horizontal="center" vertical="center" wrapText="1"/>
    </xf>
    <xf numFmtId="0" fontId="1" fillId="5" borderId="6" xfId="6" applyNumberFormat="1" applyFont="1" applyFill="1" applyBorder="1" applyAlignment="1">
      <alignment horizontal="center" vertical="center" wrapText="1"/>
    </xf>
    <xf numFmtId="0" fontId="1" fillId="0" borderId="2" xfId="225" applyFont="1" applyBorder="1" applyAlignment="1">
      <alignment horizontal="center" vertical="center" wrapText="1"/>
    </xf>
    <xf numFmtId="0" fontId="1" fillId="0" borderId="14" xfId="225" applyFont="1" applyBorder="1" applyAlignment="1">
      <alignment horizontal="center" vertical="center" wrapText="1"/>
    </xf>
    <xf numFmtId="14" fontId="11" fillId="5" borderId="10" xfId="6" applyNumberFormat="1" applyFont="1" applyFill="1" applyBorder="1" applyAlignment="1">
      <alignment horizontal="center" vertical="center" wrapText="1"/>
    </xf>
    <xf numFmtId="0" fontId="1" fillId="0" borderId="18" xfId="6" applyNumberFormat="1" applyFont="1" applyFill="1" applyBorder="1" applyAlignment="1">
      <alignment horizontal="center" vertical="center" wrapText="1"/>
    </xf>
    <xf numFmtId="49" fontId="18" fillId="2" borderId="45" xfId="6" applyNumberFormat="1" applyFont="1" applyFill="1" applyBorder="1" applyAlignment="1">
      <alignment horizontal="center" vertical="center" wrapText="1"/>
    </xf>
    <xf numFmtId="0" fontId="32" fillId="0" borderId="32" xfId="0" applyFont="1" applyFill="1" applyBorder="1" applyAlignment="1">
      <alignment horizontal="center" vertical="center" wrapText="1"/>
    </xf>
    <xf numFmtId="0" fontId="32" fillId="0" borderId="32" xfId="0" applyFont="1" applyFill="1" applyBorder="1" applyAlignment="1">
      <alignment horizontal="center" vertical="center"/>
    </xf>
    <xf numFmtId="0" fontId="11" fillId="5" borderId="14" xfId="18" applyFont="1" applyFill="1" applyBorder="1" applyAlignment="1">
      <alignment horizontal="center" vertical="center" wrapText="1"/>
    </xf>
    <xf numFmtId="0" fontId="11" fillId="5" borderId="18" xfId="18" applyFont="1" applyFill="1" applyBorder="1" applyAlignment="1">
      <alignment horizontal="center" vertical="center" wrapText="1"/>
    </xf>
    <xf numFmtId="0" fontId="28" fillId="5" borderId="3" xfId="6" applyFont="1" applyFill="1" applyBorder="1" applyAlignment="1">
      <alignment horizontal="center" vertical="center" wrapText="1"/>
    </xf>
    <xf numFmtId="0" fontId="0" fillId="0" borderId="0" xfId="0" applyAlignment="1">
      <alignment wrapText="1"/>
    </xf>
    <xf numFmtId="9" fontId="0" fillId="0" borderId="0" xfId="0" applyNumberFormat="1"/>
    <xf numFmtId="0" fontId="21" fillId="0" borderId="9" xfId="6" applyNumberFormat="1" applyFont="1" applyFill="1" applyBorder="1" applyAlignment="1">
      <alignment horizontal="center" vertical="center" wrapText="1"/>
    </xf>
    <xf numFmtId="0" fontId="21" fillId="0" borderId="3" xfId="0" applyFont="1" applyFill="1" applyBorder="1" applyAlignment="1">
      <alignment horizontal="center" vertical="center" wrapText="1"/>
    </xf>
    <xf numFmtId="0" fontId="6" fillId="5" borderId="10" xfId="0" applyFont="1" applyFill="1" applyBorder="1" applyAlignment="1">
      <alignment horizontal="center" vertical="center" wrapText="1"/>
    </xf>
    <xf numFmtId="4" fontId="6" fillId="5" borderId="10" xfId="0" applyNumberFormat="1" applyFont="1" applyFill="1" applyBorder="1" applyAlignment="1">
      <alignment horizontal="center" vertical="center" wrapText="1"/>
    </xf>
    <xf numFmtId="0" fontId="2" fillId="2" borderId="35" xfId="0" applyFont="1" applyFill="1" applyBorder="1" applyAlignment="1">
      <alignment vertical="center"/>
    </xf>
    <xf numFmtId="0" fontId="5" fillId="4" borderId="40" xfId="0" applyFont="1" applyFill="1" applyBorder="1" applyAlignment="1">
      <alignment horizontal="center" vertical="center"/>
    </xf>
    <xf numFmtId="164" fontId="7" fillId="4" borderId="40" xfId="1" applyNumberFormat="1" applyFont="1" applyFill="1" applyBorder="1" applyAlignment="1">
      <alignment vertical="center"/>
    </xf>
    <xf numFmtId="9" fontId="7" fillId="4" borderId="40" xfId="0" applyNumberFormat="1" applyFont="1" applyFill="1" applyBorder="1" applyAlignment="1">
      <alignment horizontal="center" vertical="center"/>
    </xf>
    <xf numFmtId="9" fontId="5" fillId="4" borderId="40" xfId="2" applyFont="1" applyFill="1" applyBorder="1" applyAlignment="1">
      <alignment horizontal="center" vertical="center"/>
    </xf>
    <xf numFmtId="165" fontId="5" fillId="4" borderId="40" xfId="0" applyNumberFormat="1" applyFont="1" applyFill="1" applyBorder="1" applyAlignment="1">
      <alignment horizontal="center" vertical="center"/>
    </xf>
    <xf numFmtId="164" fontId="5" fillId="4" borderId="40" xfId="1" applyNumberFormat="1" applyFont="1" applyFill="1" applyBorder="1" applyAlignment="1">
      <alignment horizontal="center" vertical="center"/>
    </xf>
    <xf numFmtId="10" fontId="5" fillId="4" borderId="40" xfId="2" applyNumberFormat="1" applyFont="1" applyFill="1" applyBorder="1" applyAlignment="1">
      <alignment horizontal="center" vertical="center"/>
    </xf>
    <xf numFmtId="10" fontId="5" fillId="4" borderId="40" xfId="0" applyNumberFormat="1" applyFont="1" applyFill="1" applyBorder="1" applyAlignment="1">
      <alignment horizontal="center" vertical="center"/>
    </xf>
    <xf numFmtId="164" fontId="7" fillId="0" borderId="0" xfId="1" applyNumberFormat="1" applyFont="1" applyFill="1" applyBorder="1" applyAlignment="1">
      <alignment vertical="center"/>
    </xf>
    <xf numFmtId="9" fontId="7" fillId="0" borderId="0" xfId="0" applyNumberFormat="1" applyFont="1" applyFill="1" applyBorder="1" applyAlignment="1">
      <alignment horizontal="center" vertical="center"/>
    </xf>
    <xf numFmtId="0" fontId="4" fillId="4" borderId="40" xfId="0" applyFont="1" applyFill="1" applyBorder="1" applyAlignment="1">
      <alignment horizontal="center" vertical="center"/>
    </xf>
    <xf numFmtId="9" fontId="7" fillId="0" borderId="46" xfId="0" applyNumberFormat="1" applyFont="1" applyFill="1" applyBorder="1" applyAlignment="1">
      <alignment horizontal="center" vertical="center"/>
    </xf>
    <xf numFmtId="0" fontId="4" fillId="4" borderId="2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7" fillId="4" borderId="21" xfId="0" applyFont="1" applyFill="1" applyBorder="1" applyAlignment="1">
      <alignment horizontal="center" vertical="center"/>
    </xf>
    <xf numFmtId="9" fontId="7" fillId="4" borderId="21" xfId="2" applyNumberFormat="1" applyFont="1" applyFill="1" applyBorder="1" applyAlignment="1">
      <alignment vertical="center"/>
    </xf>
    <xf numFmtId="165" fontId="7" fillId="4" borderId="21" xfId="0" applyNumberFormat="1" applyFont="1" applyFill="1" applyBorder="1" applyAlignment="1">
      <alignment horizontal="center" vertical="center"/>
    </xf>
    <xf numFmtId="9" fontId="7" fillId="4" borderId="22" xfId="0" applyNumberFormat="1" applyFont="1" applyFill="1" applyBorder="1" applyAlignment="1">
      <alignment horizontal="center" vertical="center"/>
    </xf>
    <xf numFmtId="0" fontId="0" fillId="0" borderId="0" xfId="0" applyAlignment="1">
      <alignment vertical="center"/>
    </xf>
    <xf numFmtId="0" fontId="7" fillId="4" borderId="20" xfId="0" applyFont="1" applyFill="1" applyBorder="1" applyAlignment="1">
      <alignment horizontal="center" vertical="center" wrapText="1"/>
    </xf>
    <xf numFmtId="43" fontId="7" fillId="4" borderId="21" xfId="1" applyFont="1" applyFill="1" applyBorder="1" applyAlignment="1">
      <alignment vertical="center"/>
    </xf>
    <xf numFmtId="164" fontId="7" fillId="4" borderId="21" xfId="1" applyNumberFormat="1" applyFont="1" applyFill="1" applyBorder="1" applyAlignment="1">
      <alignment vertical="center"/>
    </xf>
    <xf numFmtId="43" fontId="4" fillId="0" borderId="24" xfId="1" applyFont="1" applyFill="1" applyBorder="1" applyAlignment="1">
      <alignment horizontal="right" vertical="center"/>
    </xf>
    <xf numFmtId="164" fontId="4" fillId="5" borderId="3" xfId="1" applyNumberFormat="1" applyFont="1" applyFill="1" applyBorder="1" applyAlignment="1">
      <alignment horizontal="right" vertical="center"/>
    </xf>
    <xf numFmtId="0" fontId="0" fillId="0" borderId="0" xfId="0" applyNumberFormat="1" applyFill="1" applyAlignment="1">
      <alignment vertical="center"/>
    </xf>
    <xf numFmtId="0" fontId="0" fillId="0" borderId="0" xfId="0" applyFill="1" applyAlignment="1">
      <alignment vertical="center"/>
    </xf>
    <xf numFmtId="0" fontId="7" fillId="4" borderId="40" xfId="0" applyFont="1" applyFill="1" applyBorder="1" applyAlignment="1">
      <alignment horizontal="center" vertical="center"/>
    </xf>
    <xf numFmtId="43" fontId="7" fillId="4" borderId="40" xfId="1" applyFont="1" applyFill="1" applyBorder="1" applyAlignment="1">
      <alignment horizontal="center" vertical="center"/>
    </xf>
    <xf numFmtId="0" fontId="7" fillId="0" borderId="47" xfId="0" applyFont="1" applyFill="1" applyBorder="1" applyAlignment="1">
      <alignment horizontal="center" vertical="center"/>
    </xf>
    <xf numFmtId="0" fontId="7" fillId="0" borderId="0" xfId="0" applyFont="1" applyFill="1" applyBorder="1" applyAlignment="1">
      <alignment horizontal="center" vertical="center"/>
    </xf>
    <xf numFmtId="43" fontId="7" fillId="0" borderId="0" xfId="1" applyFont="1" applyFill="1" applyBorder="1" applyAlignment="1">
      <alignment horizontal="center" vertical="center"/>
    </xf>
    <xf numFmtId="0" fontId="4" fillId="0" borderId="18" xfId="0" applyFont="1" applyFill="1" applyBorder="1" applyAlignment="1">
      <alignment horizontal="left" vertical="center"/>
    </xf>
    <xf numFmtId="164" fontId="4" fillId="0" borderId="6" xfId="1" applyNumberFormat="1" applyFont="1" applyFill="1" applyBorder="1" applyAlignment="1">
      <alignment horizontal="right" vertical="center"/>
    </xf>
    <xf numFmtId="0" fontId="4" fillId="0" borderId="2" xfId="0" applyFont="1" applyFill="1" applyBorder="1" applyAlignment="1">
      <alignment horizontal="left" vertical="center"/>
    </xf>
    <xf numFmtId="0" fontId="4" fillId="5" borderId="2" xfId="0" applyFont="1" applyFill="1" applyBorder="1" applyAlignment="1">
      <alignment horizontal="left" vertical="center" wrapText="1"/>
    </xf>
    <xf numFmtId="164" fontId="0" fillId="0" borderId="0" xfId="0" applyNumberFormat="1" applyAlignment="1">
      <alignment vertical="center"/>
    </xf>
    <xf numFmtId="0" fontId="4" fillId="5" borderId="18" xfId="0" applyFont="1" applyFill="1" applyBorder="1" applyAlignment="1">
      <alignment vertical="center" wrapText="1"/>
    </xf>
    <xf numFmtId="164" fontId="3" fillId="5" borderId="3" xfId="1" applyNumberFormat="1" applyFont="1" applyFill="1" applyBorder="1" applyAlignment="1">
      <alignment vertical="center"/>
    </xf>
    <xf numFmtId="0" fontId="4" fillId="5" borderId="2" xfId="0" applyFont="1" applyFill="1" applyBorder="1" applyAlignment="1">
      <alignment horizontal="left" vertical="center"/>
    </xf>
    <xf numFmtId="0" fontId="4" fillId="5" borderId="1" xfId="0" applyFont="1" applyFill="1" applyBorder="1" applyAlignment="1">
      <alignment vertical="center" wrapText="1"/>
    </xf>
    <xf numFmtId="164" fontId="4" fillId="5" borderId="16" xfId="1" applyNumberFormat="1" applyFont="1" applyFill="1" applyBorder="1" applyAlignment="1">
      <alignment vertical="center"/>
    </xf>
    <xf numFmtId="0" fontId="0" fillId="0" borderId="0" xfId="0" applyFont="1" applyBorder="1" applyAlignment="1">
      <alignment vertical="center" wrapText="1"/>
    </xf>
    <xf numFmtId="43" fontId="0" fillId="0" borderId="0" xfId="1" applyFont="1" applyBorder="1" applyAlignment="1">
      <alignment vertical="center" wrapText="1"/>
    </xf>
    <xf numFmtId="4" fontId="15" fillId="2" borderId="41" xfId="0" applyNumberFormat="1" applyFont="1" applyFill="1" applyBorder="1" applyAlignment="1">
      <alignment horizontal="right" vertical="center" wrapText="1"/>
    </xf>
    <xf numFmtId="4" fontId="12" fillId="2" borderId="11" xfId="0" applyNumberFormat="1" applyFont="1" applyFill="1" applyBorder="1" applyAlignment="1">
      <alignment horizontal="right" vertical="center" wrapText="1"/>
    </xf>
    <xf numFmtId="167" fontId="11" fillId="2" borderId="22" xfId="0" applyNumberFormat="1" applyFont="1" applyFill="1" applyBorder="1" applyAlignment="1">
      <alignment horizontal="right" vertical="center" wrapText="1"/>
    </xf>
    <xf numFmtId="43" fontId="0" fillId="0" borderId="19" xfId="0" applyNumberFormat="1" applyFont="1" applyFill="1" applyBorder="1" applyAlignment="1">
      <alignment horizontal="right" vertical="center" wrapText="1"/>
    </xf>
    <xf numFmtId="43" fontId="0" fillId="0" borderId="17" xfId="0" applyNumberFormat="1" applyFont="1" applyFill="1" applyBorder="1" applyAlignment="1">
      <alignment horizontal="right" vertical="center" wrapText="1"/>
    </xf>
    <xf numFmtId="167" fontId="0" fillId="2" borderId="22" xfId="0" applyNumberFormat="1" applyFont="1" applyFill="1" applyBorder="1" applyAlignment="1">
      <alignment horizontal="right" vertical="center" wrapText="1"/>
    </xf>
    <xf numFmtId="167" fontId="0" fillId="0" borderId="19" xfId="0" applyNumberFormat="1" applyFont="1" applyFill="1" applyBorder="1" applyAlignment="1">
      <alignment horizontal="right" vertical="center" wrapText="1"/>
    </xf>
    <xf numFmtId="167" fontId="0" fillId="0" borderId="17" xfId="0" applyNumberFormat="1" applyFont="1" applyFill="1" applyBorder="1" applyAlignment="1">
      <alignment horizontal="right" vertical="center" wrapText="1"/>
    </xf>
    <xf numFmtId="43" fontId="0" fillId="0" borderId="13" xfId="0" applyNumberFormat="1" applyFont="1" applyFill="1" applyBorder="1" applyAlignment="1">
      <alignment horizontal="right" vertical="center" wrapText="1"/>
    </xf>
    <xf numFmtId="43" fontId="0" fillId="0" borderId="12" xfId="0" applyNumberFormat="1" applyFont="1" applyFill="1" applyBorder="1" applyAlignment="1">
      <alignment horizontal="right" vertical="center" wrapText="1"/>
    </xf>
    <xf numFmtId="167" fontId="0" fillId="0" borderId="34" xfId="0" applyNumberFormat="1" applyFont="1" applyFill="1" applyBorder="1" applyAlignment="1">
      <alignment horizontal="right" vertical="center" wrapText="1"/>
    </xf>
    <xf numFmtId="167" fontId="0" fillId="0" borderId="39" xfId="0" applyNumberFormat="1" applyFont="1" applyFill="1" applyBorder="1" applyAlignment="1">
      <alignment horizontal="right" vertical="center" wrapText="1"/>
    </xf>
    <xf numFmtId="0" fontId="21" fillId="8" borderId="3" xfId="13" applyFont="1" applyFill="1" applyBorder="1" applyAlignment="1">
      <alignment horizontal="center" vertical="center" wrapText="1"/>
    </xf>
    <xf numFmtId="4" fontId="21" fillId="5" borderId="3" xfId="28" applyNumberFormat="1" applyFont="1" applyFill="1" applyBorder="1" applyAlignment="1" applyProtection="1">
      <alignment horizontal="center" vertical="center" wrapText="1"/>
    </xf>
    <xf numFmtId="4" fontId="21" fillId="5" borderId="3" xfId="28" applyNumberFormat="1" applyFont="1" applyFill="1" applyBorder="1" applyAlignment="1">
      <alignment horizontal="center" vertical="center" wrapText="1"/>
    </xf>
    <xf numFmtId="0" fontId="21" fillId="5" borderId="3" xfId="0" applyNumberFormat="1" applyFont="1" applyFill="1" applyBorder="1" applyAlignment="1">
      <alignment horizontal="center" vertical="center" wrapText="1"/>
    </xf>
    <xf numFmtId="4" fontId="21" fillId="5" borderId="3" xfId="27" applyNumberFormat="1" applyFont="1" applyFill="1" applyBorder="1" applyAlignment="1">
      <alignment horizontal="center" vertical="center" wrapText="1"/>
    </xf>
    <xf numFmtId="49" fontId="6" fillId="7" borderId="3" xfId="0" applyNumberFormat="1" applyFont="1" applyFill="1" applyBorder="1" applyAlignment="1">
      <alignment horizontal="center" vertical="center" wrapText="1"/>
    </xf>
    <xf numFmtId="0" fontId="28" fillId="5" borderId="3" xfId="13" applyFont="1" applyFill="1" applyBorder="1" applyAlignment="1">
      <alignment horizontal="center" vertical="center" wrapText="1"/>
    </xf>
    <xf numFmtId="0" fontId="28" fillId="5" borderId="3" xfId="13" applyNumberFormat="1" applyFont="1" applyFill="1" applyBorder="1" applyAlignment="1">
      <alignment horizontal="center" vertical="center" wrapText="1"/>
    </xf>
    <xf numFmtId="4" fontId="28" fillId="5" borderId="3" xfId="32" applyNumberFormat="1" applyFont="1" applyFill="1" applyBorder="1" applyAlignment="1" applyProtection="1">
      <alignment horizontal="center" vertical="center" wrapText="1"/>
    </xf>
    <xf numFmtId="4" fontId="28" fillId="5" borderId="3" xfId="32" applyNumberFormat="1" applyFont="1" applyFill="1" applyBorder="1" applyAlignment="1">
      <alignment horizontal="center" vertical="center" wrapText="1"/>
    </xf>
    <xf numFmtId="4" fontId="28" fillId="5" borderId="3" xfId="13" applyNumberFormat="1" applyFont="1" applyFill="1" applyBorder="1" applyAlignment="1">
      <alignment horizontal="center" vertical="center" wrapText="1"/>
    </xf>
    <xf numFmtId="4" fontId="29" fillId="5" borderId="3" xfId="13" applyNumberFormat="1" applyFont="1" applyFill="1" applyBorder="1" applyAlignment="1">
      <alignment horizontal="center" vertical="center" wrapText="1"/>
    </xf>
    <xf numFmtId="0" fontId="26" fillId="5" borderId="3" xfId="0" applyFont="1" applyFill="1" applyBorder="1" applyAlignment="1">
      <alignment horizontal="center" vertical="center" wrapText="1"/>
    </xf>
    <xf numFmtId="4" fontId="26" fillId="5" borderId="3" xfId="7" applyNumberFormat="1" applyFont="1" applyFill="1" applyBorder="1" applyAlignment="1" applyProtection="1">
      <alignment horizontal="center" vertical="center" wrapText="1"/>
    </xf>
    <xf numFmtId="0" fontId="6" fillId="5" borderId="3" xfId="0" applyNumberFormat="1" applyFont="1" applyFill="1" applyBorder="1" applyAlignment="1">
      <alignment horizontal="center" vertical="center" wrapText="1"/>
    </xf>
    <xf numFmtId="4" fontId="26" fillId="5" borderId="3" xfId="14" applyNumberFormat="1" applyFont="1" applyFill="1" applyBorder="1" applyAlignment="1" applyProtection="1">
      <alignment horizontal="center" vertical="center" wrapText="1"/>
    </xf>
    <xf numFmtId="4" fontId="26" fillId="5" borderId="3" xfId="14" applyNumberFormat="1" applyFont="1" applyFill="1" applyBorder="1" applyAlignment="1">
      <alignment horizontal="center" vertical="center" wrapText="1"/>
    </xf>
    <xf numFmtId="4" fontId="26" fillId="5" borderId="3" xfId="0" applyNumberFormat="1" applyFont="1" applyFill="1" applyBorder="1" applyAlignment="1">
      <alignment horizontal="center" vertical="center" wrapText="1"/>
    </xf>
    <xf numFmtId="0" fontId="6" fillId="8" borderId="3" xfId="13" applyFont="1" applyFill="1" applyBorder="1" applyAlignment="1">
      <alignment horizontal="center" vertical="center" wrapText="1"/>
    </xf>
    <xf numFmtId="0" fontId="6" fillId="5" borderId="3" xfId="13" applyFont="1" applyFill="1" applyBorder="1" applyAlignment="1">
      <alignment horizontal="center" vertical="center" wrapText="1"/>
    </xf>
    <xf numFmtId="4" fontId="6" fillId="5" borderId="3" xfId="28" applyNumberFormat="1" applyFont="1" applyFill="1" applyBorder="1" applyAlignment="1" applyProtection="1">
      <alignment horizontal="center" vertical="center" wrapText="1"/>
    </xf>
    <xf numFmtId="4" fontId="6" fillId="5" borderId="3" xfId="28" applyNumberFormat="1" applyFont="1" applyFill="1" applyBorder="1" applyAlignment="1">
      <alignment horizontal="center" vertical="center" wrapText="1"/>
    </xf>
    <xf numFmtId="4" fontId="6" fillId="5" borderId="3" xfId="6" applyNumberFormat="1" applyFont="1" applyFill="1" applyBorder="1" applyAlignment="1">
      <alignment horizontal="center" vertical="center" wrapText="1"/>
    </xf>
    <xf numFmtId="4" fontId="6" fillId="5" borderId="3" xfId="13" applyNumberFormat="1" applyFont="1" applyFill="1" applyBorder="1" applyAlignment="1">
      <alignment horizontal="center" vertical="center" wrapText="1"/>
    </xf>
    <xf numFmtId="0" fontId="21" fillId="5" borderId="3" xfId="13" applyNumberFormat="1" applyFont="1" applyFill="1" applyBorder="1" applyAlignment="1">
      <alignment horizontal="center" vertical="center" wrapText="1"/>
    </xf>
    <xf numFmtId="4" fontId="21" fillId="5" borderId="3" xfId="13" applyNumberFormat="1" applyFont="1" applyFill="1" applyBorder="1" applyAlignment="1">
      <alignment horizontal="center" vertical="center" wrapText="1"/>
    </xf>
    <xf numFmtId="4" fontId="21" fillId="0" borderId="3" xfId="7" applyNumberFormat="1" applyFont="1" applyFill="1" applyBorder="1" applyAlignment="1" applyProtection="1">
      <alignment horizontal="center" vertical="center" wrapText="1"/>
    </xf>
    <xf numFmtId="0" fontId="21" fillId="0" borderId="3" xfId="0" applyNumberFormat="1" applyFont="1" applyFill="1" applyBorder="1" applyAlignment="1">
      <alignment horizontal="center" vertical="center" wrapText="1"/>
    </xf>
    <xf numFmtId="4" fontId="21" fillId="0" borderId="3" xfId="14" applyNumberFormat="1" applyFont="1" applyFill="1" applyBorder="1" applyAlignment="1" applyProtection="1">
      <alignment horizontal="center" vertical="center" wrapText="1"/>
    </xf>
    <xf numFmtId="4" fontId="21" fillId="0" borderId="3" xfId="14" applyNumberFormat="1" applyFont="1" applyFill="1" applyBorder="1" applyAlignment="1">
      <alignment horizontal="center" vertical="center" wrapText="1"/>
    </xf>
    <xf numFmtId="4" fontId="26" fillId="0" borderId="3" xfId="0" applyNumberFormat="1" applyFont="1" applyFill="1" applyBorder="1" applyAlignment="1">
      <alignment horizontal="center" vertical="center" wrapText="1"/>
    </xf>
    <xf numFmtId="14" fontId="6" fillId="5" borderId="3" xfId="0" applyNumberFormat="1" applyFont="1" applyFill="1" applyBorder="1" applyAlignment="1">
      <alignment horizontal="center" vertical="center" wrapText="1"/>
    </xf>
    <xf numFmtId="4" fontId="28" fillId="5" borderId="3" xfId="28" applyNumberFormat="1" applyFont="1" applyFill="1" applyBorder="1" applyAlignment="1" applyProtection="1">
      <alignment horizontal="center" vertical="center" wrapText="1"/>
    </xf>
    <xf numFmtId="4" fontId="28" fillId="5" borderId="3" xfId="28" applyNumberFormat="1" applyFont="1" applyFill="1" applyBorder="1" applyAlignment="1">
      <alignment horizontal="center" vertical="center" wrapText="1"/>
    </xf>
    <xf numFmtId="4" fontId="28" fillId="5" borderId="3" xfId="6" applyNumberFormat="1" applyFont="1" applyFill="1" applyBorder="1" applyAlignment="1">
      <alignment horizontal="center" vertical="center" wrapText="1"/>
    </xf>
    <xf numFmtId="0" fontId="29" fillId="5" borderId="3" xfId="6" applyNumberFormat="1" applyFont="1" applyFill="1" applyBorder="1" applyAlignment="1">
      <alignment horizontal="center" vertical="center" wrapText="1"/>
    </xf>
    <xf numFmtId="0" fontId="29" fillId="5" borderId="3" xfId="0" applyFont="1" applyFill="1" applyBorder="1" applyAlignment="1">
      <alignment horizontal="center" vertical="center" wrapText="1"/>
    </xf>
    <xf numFmtId="4" fontId="29" fillId="5" borderId="3" xfId="7" applyNumberFormat="1" applyFont="1" applyFill="1" applyBorder="1" applyAlignment="1" applyProtection="1">
      <alignment horizontal="center" vertical="center" wrapText="1"/>
    </xf>
    <xf numFmtId="4" fontId="29" fillId="5" borderId="3" xfId="10" applyNumberFormat="1" applyFont="1" applyFill="1" applyBorder="1" applyAlignment="1" applyProtection="1">
      <alignment horizontal="center" vertical="center" wrapText="1"/>
    </xf>
    <xf numFmtId="0" fontId="29" fillId="5" borderId="3" xfId="7" applyNumberFormat="1" applyFont="1" applyFill="1" applyBorder="1" applyAlignment="1" applyProtection="1">
      <alignment horizontal="center" vertical="center" wrapText="1"/>
    </xf>
    <xf numFmtId="4" fontId="29" fillId="5" borderId="3" xfId="10" applyNumberFormat="1" applyFont="1" applyFill="1" applyBorder="1" applyAlignment="1">
      <alignment horizontal="center" vertical="center" wrapText="1"/>
    </xf>
    <xf numFmtId="4" fontId="29" fillId="5" borderId="3" xfId="6" applyNumberFormat="1" applyFont="1" applyFill="1" applyBorder="1" applyAlignment="1">
      <alignment horizontal="center" vertical="center" wrapText="1"/>
    </xf>
    <xf numFmtId="49" fontId="29" fillId="5" borderId="3" xfId="0" applyNumberFormat="1" applyFont="1" applyFill="1" applyBorder="1" applyAlignment="1">
      <alignment horizontal="center" vertical="center" wrapText="1"/>
    </xf>
    <xf numFmtId="2" fontId="28" fillId="5" borderId="3" xfId="0" applyNumberFormat="1" applyFont="1" applyFill="1" applyBorder="1" applyAlignment="1">
      <alignment horizontal="center" vertical="center" wrapText="1"/>
    </xf>
    <xf numFmtId="4" fontId="28" fillId="5" borderId="3" xfId="0" applyNumberFormat="1" applyFont="1" applyFill="1" applyBorder="1" applyAlignment="1">
      <alignment horizontal="center" vertical="center" wrapText="1"/>
    </xf>
    <xf numFmtId="4" fontId="28" fillId="5" borderId="3" xfId="0" applyNumberFormat="1" applyFont="1" applyFill="1" applyBorder="1" applyAlignment="1">
      <alignment horizontal="center" vertical="center"/>
    </xf>
    <xf numFmtId="0" fontId="30" fillId="5" borderId="3" xfId="0" applyFont="1" applyFill="1" applyBorder="1" applyAlignment="1">
      <alignment horizontal="center" vertical="center" wrapText="1"/>
    </xf>
    <xf numFmtId="4" fontId="30" fillId="5" borderId="3" xfId="0" applyNumberFormat="1" applyFont="1" applyFill="1" applyBorder="1" applyAlignment="1">
      <alignment horizontal="center" vertical="center" wrapText="1"/>
    </xf>
    <xf numFmtId="4" fontId="30" fillId="5" borderId="3" xfId="27" applyNumberFormat="1" applyFont="1" applyFill="1" applyBorder="1" applyAlignment="1">
      <alignment horizontal="center" vertical="center" wrapText="1"/>
    </xf>
    <xf numFmtId="4" fontId="28" fillId="5" borderId="3" xfId="10" applyNumberFormat="1" applyFont="1" applyFill="1" applyBorder="1" applyAlignment="1" applyProtection="1">
      <alignment horizontal="center" vertical="center" wrapText="1"/>
    </xf>
    <xf numFmtId="4" fontId="30" fillId="5" borderId="3" xfId="6" applyNumberFormat="1" applyFont="1" applyFill="1" applyBorder="1" applyAlignment="1">
      <alignment horizontal="center" vertical="center" wrapText="1"/>
    </xf>
    <xf numFmtId="0" fontId="21" fillId="5"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11" fillId="5" borderId="2" xfId="0" applyFont="1" applyFill="1" applyBorder="1" applyAlignment="1">
      <alignment horizontal="center" vertical="center" wrapText="1"/>
    </xf>
    <xf numFmtId="0" fontId="21" fillId="5" borderId="18" xfId="0" applyFont="1" applyFill="1" applyBorder="1" applyAlignment="1">
      <alignment horizontal="center" vertical="center" wrapText="1"/>
    </xf>
    <xf numFmtId="0" fontId="21" fillId="5" borderId="6" xfId="0" applyFont="1" applyFill="1" applyBorder="1" applyAlignment="1">
      <alignment horizontal="center" vertical="center" wrapText="1"/>
    </xf>
    <xf numFmtId="0" fontId="6" fillId="0" borderId="19" xfId="0" applyFont="1" applyBorder="1" applyAlignment="1">
      <alignment horizontal="center" vertical="center" wrapText="1"/>
    </xf>
    <xf numFmtId="0" fontId="28" fillId="5" borderId="16" xfId="13" applyFont="1" applyFill="1" applyBorder="1" applyAlignment="1">
      <alignment horizontal="center" vertical="center" wrapText="1"/>
    </xf>
    <xf numFmtId="4" fontId="28" fillId="5" borderId="16" xfId="28" applyNumberFormat="1" applyFont="1" applyFill="1" applyBorder="1" applyAlignment="1" applyProtection="1">
      <alignment horizontal="center" vertical="center" wrapText="1"/>
    </xf>
    <xf numFmtId="0" fontId="0" fillId="0" borderId="0" xfId="0" applyBorder="1"/>
    <xf numFmtId="0" fontId="21" fillId="5" borderId="8" xfId="0" applyFont="1" applyFill="1" applyBorder="1" applyAlignment="1">
      <alignment horizontal="center" vertical="center" wrapText="1"/>
    </xf>
    <xf numFmtId="0" fontId="21" fillId="8" borderId="9" xfId="13" applyFont="1" applyFill="1" applyBorder="1" applyAlignment="1">
      <alignment horizontal="center" vertical="center" wrapText="1"/>
    </xf>
    <xf numFmtId="0" fontId="21" fillId="5" borderId="9" xfId="0" applyFont="1" applyFill="1" applyBorder="1" applyAlignment="1">
      <alignment horizontal="center" vertical="center" wrapText="1"/>
    </xf>
    <xf numFmtId="4" fontId="21" fillId="5" borderId="9" xfId="28" applyNumberFormat="1" applyFont="1" applyFill="1" applyBorder="1" applyAlignment="1" applyProtection="1">
      <alignment horizontal="center" vertical="center" wrapText="1"/>
    </xf>
    <xf numFmtId="4" fontId="21" fillId="5" borderId="9" xfId="28" applyNumberFormat="1" applyFont="1" applyFill="1" applyBorder="1" applyAlignment="1">
      <alignment horizontal="center" vertical="center" wrapText="1"/>
    </xf>
    <xf numFmtId="4" fontId="21" fillId="5" borderId="9" xfId="0" applyNumberFormat="1" applyFont="1" applyFill="1" applyBorder="1" applyAlignment="1">
      <alignment horizontal="center" vertical="center" wrapText="1"/>
    </xf>
    <xf numFmtId="4" fontId="21" fillId="5" borderId="9" xfId="13" applyNumberFormat="1" applyFont="1" applyFill="1" applyBorder="1" applyAlignment="1">
      <alignment horizontal="center" vertical="center" wrapText="1"/>
    </xf>
    <xf numFmtId="0" fontId="6" fillId="0" borderId="13" xfId="0" applyFont="1" applyBorder="1" applyAlignment="1">
      <alignment horizontal="center" vertical="center" wrapText="1"/>
    </xf>
    <xf numFmtId="0" fontId="11" fillId="5" borderId="14" xfId="0" applyFont="1" applyFill="1" applyBorder="1" applyAlignment="1">
      <alignment horizontal="center" vertical="center" wrapText="1"/>
    </xf>
    <xf numFmtId="0" fontId="28" fillId="5" borderId="10" xfId="13" applyFont="1" applyFill="1" applyBorder="1" applyAlignment="1">
      <alignment horizontal="center" vertical="center" wrapText="1"/>
    </xf>
    <xf numFmtId="0" fontId="28" fillId="5" borderId="10" xfId="6" applyNumberFormat="1" applyFont="1" applyFill="1" applyBorder="1" applyAlignment="1">
      <alignment horizontal="center" vertical="center" wrapText="1"/>
    </xf>
    <xf numFmtId="4" fontId="28" fillId="5" borderId="10" xfId="28" applyNumberFormat="1" applyFont="1" applyFill="1" applyBorder="1" applyAlignment="1" applyProtection="1">
      <alignment horizontal="center" vertical="center" wrapText="1"/>
    </xf>
    <xf numFmtId="0" fontId="28" fillId="5" borderId="10" xfId="7" applyNumberFormat="1" applyFont="1" applyFill="1" applyBorder="1" applyAlignment="1" applyProtection="1">
      <alignment horizontal="center" vertical="center" wrapText="1"/>
    </xf>
    <xf numFmtId="4" fontId="21" fillId="5" borderId="10" xfId="0" applyNumberFormat="1" applyFont="1" applyFill="1" applyBorder="1" applyAlignment="1">
      <alignment horizontal="center" vertical="center" wrapText="1"/>
    </xf>
    <xf numFmtId="4" fontId="28" fillId="5" borderId="10" xfId="13" applyNumberFormat="1" applyFont="1" applyFill="1" applyBorder="1" applyAlignment="1">
      <alignment horizontal="center" vertical="center" wrapText="1"/>
    </xf>
    <xf numFmtId="0" fontId="6" fillId="0" borderId="12" xfId="0" applyFont="1" applyBorder="1" applyAlignment="1">
      <alignment horizontal="center" vertical="center" wrapText="1"/>
    </xf>
    <xf numFmtId="0" fontId="21" fillId="5" borderId="14" xfId="0" applyFont="1" applyFill="1" applyBorder="1" applyAlignment="1">
      <alignment horizontal="center" vertical="center" wrapText="1"/>
    </xf>
    <xf numFmtId="0" fontId="29" fillId="5" borderId="10" xfId="6" applyNumberFormat="1" applyFont="1" applyFill="1" applyBorder="1" applyAlignment="1">
      <alignment horizontal="center" vertical="center" wrapText="1"/>
    </xf>
    <xf numFmtId="0" fontId="29" fillId="5" borderId="10" xfId="0" applyFont="1" applyFill="1" applyBorder="1" applyAlignment="1">
      <alignment horizontal="center" vertical="center" wrapText="1"/>
    </xf>
    <xf numFmtId="4" fontId="29" fillId="5" borderId="10" xfId="7" applyNumberFormat="1" applyFont="1" applyFill="1" applyBorder="1" applyAlignment="1" applyProtection="1">
      <alignment horizontal="center" vertical="center" wrapText="1"/>
    </xf>
    <xf numFmtId="0" fontId="21" fillId="5" borderId="10" xfId="0" applyNumberFormat="1" applyFont="1" applyFill="1" applyBorder="1" applyAlignment="1">
      <alignment horizontal="center" vertical="center" wrapText="1"/>
    </xf>
    <xf numFmtId="4" fontId="29" fillId="5" borderId="10" xfId="10" applyNumberFormat="1" applyFont="1" applyFill="1" applyBorder="1" applyAlignment="1" applyProtection="1">
      <alignment horizontal="center" vertical="center" wrapText="1"/>
    </xf>
    <xf numFmtId="0" fontId="29" fillId="5" borderId="10" xfId="7" applyNumberFormat="1" applyFont="1" applyFill="1" applyBorder="1" applyAlignment="1" applyProtection="1">
      <alignment horizontal="center" vertical="center" wrapText="1"/>
    </xf>
    <xf numFmtId="4" fontId="29" fillId="5" borderId="10" xfId="10" applyNumberFormat="1" applyFont="1" applyFill="1" applyBorder="1" applyAlignment="1">
      <alignment horizontal="center" vertical="center" wrapText="1"/>
    </xf>
    <xf numFmtId="0" fontId="21" fillId="5" borderId="10" xfId="0" applyFont="1" applyFill="1" applyBorder="1" applyAlignment="1">
      <alignment horizontal="center" vertical="center" wrapText="1"/>
    </xf>
    <xf numFmtId="4" fontId="29" fillId="5" borderId="10" xfId="6" applyNumberFormat="1" applyFont="1" applyFill="1" applyBorder="1" applyAlignment="1">
      <alignment horizontal="center" vertical="center" wrapText="1"/>
    </xf>
    <xf numFmtId="0" fontId="29" fillId="5" borderId="6" xfId="6" applyNumberFormat="1" applyFont="1" applyFill="1" applyBorder="1" applyAlignment="1">
      <alignment horizontal="center" vertical="center" wrapText="1"/>
    </xf>
    <xf numFmtId="0" fontId="29" fillId="5" borderId="6" xfId="0" applyFont="1" applyFill="1" applyBorder="1" applyAlignment="1">
      <alignment horizontal="center" vertical="center" wrapText="1"/>
    </xf>
    <xf numFmtId="4" fontId="29" fillId="5" borderId="6" xfId="7" applyNumberFormat="1" applyFont="1" applyFill="1" applyBorder="1" applyAlignment="1" applyProtection="1">
      <alignment horizontal="center" vertical="center" wrapText="1"/>
    </xf>
    <xf numFmtId="0" fontId="21" fillId="5" borderId="6" xfId="0" applyNumberFormat="1" applyFont="1" applyFill="1" applyBorder="1" applyAlignment="1">
      <alignment horizontal="center" vertical="center" wrapText="1"/>
    </xf>
    <xf numFmtId="4" fontId="29" fillId="5" borderId="6" xfId="10" applyNumberFormat="1" applyFont="1" applyFill="1" applyBorder="1" applyAlignment="1" applyProtection="1">
      <alignment horizontal="center" vertical="center" wrapText="1"/>
    </xf>
    <xf numFmtId="0" fontId="29" fillId="5" borderId="6" xfId="7" applyNumberFormat="1" applyFont="1" applyFill="1" applyBorder="1" applyAlignment="1" applyProtection="1">
      <alignment horizontal="center" vertical="center" wrapText="1"/>
    </xf>
    <xf numFmtId="4" fontId="29" fillId="5" borderId="6" xfId="10" applyNumberFormat="1" applyFont="1" applyFill="1" applyBorder="1" applyAlignment="1">
      <alignment horizontal="center" vertical="center" wrapText="1"/>
    </xf>
    <xf numFmtId="4" fontId="29" fillId="5" borderId="6" xfId="6" applyNumberFormat="1" applyFont="1" applyFill="1" applyBorder="1" applyAlignment="1">
      <alignment horizontal="center" vertical="center" wrapText="1"/>
    </xf>
    <xf numFmtId="4" fontId="21" fillId="5" borderId="3" xfId="8" applyNumberFormat="1" applyFont="1" applyFill="1" applyBorder="1" applyAlignment="1" applyProtection="1">
      <alignment horizontal="center" vertical="center" wrapText="1"/>
    </xf>
    <xf numFmtId="49" fontId="21" fillId="5" borderId="3" xfId="7" applyNumberFormat="1" applyFont="1" applyFill="1" applyBorder="1" applyAlignment="1" applyProtection="1">
      <alignment horizontal="center" vertical="center" wrapText="1"/>
    </xf>
    <xf numFmtId="0" fontId="11" fillId="5" borderId="18" xfId="0" applyFont="1" applyFill="1" applyBorder="1" applyAlignment="1">
      <alignment horizontal="center" vertical="center" wrapText="1"/>
    </xf>
    <xf numFmtId="0" fontId="6" fillId="5" borderId="6" xfId="0" applyFont="1" applyFill="1" applyBorder="1" applyAlignment="1">
      <alignment horizontal="center" vertical="center" wrapText="1"/>
    </xf>
    <xf numFmtId="4" fontId="6" fillId="5" borderId="6" xfId="0" applyNumberFormat="1" applyFont="1" applyFill="1" applyBorder="1" applyAlignment="1">
      <alignment horizontal="center" vertical="center" wrapText="1"/>
    </xf>
    <xf numFmtId="0" fontId="32" fillId="0" borderId="36" xfId="3" applyFont="1" applyBorder="1" applyAlignment="1">
      <alignment horizontal="center" wrapText="1"/>
    </xf>
    <xf numFmtId="173" fontId="21" fillId="0" borderId="3" xfId="13" applyNumberFormat="1" applyFont="1" applyFill="1" applyBorder="1" applyAlignment="1">
      <alignment horizontal="center" vertical="center" wrapText="1"/>
    </xf>
    <xf numFmtId="0" fontId="21" fillId="0" borderId="3" xfId="13" applyNumberFormat="1" applyFont="1" applyFill="1" applyBorder="1" applyAlignment="1">
      <alignment horizontal="center" vertical="center" wrapText="1"/>
    </xf>
    <xf numFmtId="4" fontId="21" fillId="0" borderId="3" xfId="28" applyNumberFormat="1" applyFont="1" applyFill="1" applyBorder="1" applyAlignment="1" applyProtection="1">
      <alignment horizontal="center" vertical="center" wrapText="1"/>
    </xf>
    <xf numFmtId="4" fontId="21" fillId="0" borderId="3" xfId="32" applyNumberFormat="1" applyFont="1" applyFill="1" applyBorder="1" applyAlignment="1">
      <alignment horizontal="center" vertical="center" wrapText="1"/>
    </xf>
    <xf numFmtId="0" fontId="21" fillId="0" borderId="3" xfId="13" applyFont="1" applyFill="1" applyBorder="1" applyAlignment="1">
      <alignment horizontal="center" vertical="center" wrapText="1"/>
    </xf>
    <xf numFmtId="4" fontId="21" fillId="0" borderId="3" xfId="6" applyNumberFormat="1" applyFont="1" applyFill="1" applyBorder="1" applyAlignment="1">
      <alignment horizontal="center" vertical="center" wrapText="1"/>
    </xf>
    <xf numFmtId="0" fontId="28" fillId="0" borderId="3" xfId="13" applyFont="1" applyFill="1" applyBorder="1" applyAlignment="1">
      <alignment horizontal="center" vertical="center" wrapText="1"/>
    </xf>
    <xf numFmtId="0" fontId="28" fillId="0" borderId="3" xfId="6" applyNumberFormat="1" applyFont="1" applyFill="1" applyBorder="1" applyAlignment="1">
      <alignment horizontal="center" vertical="center" wrapText="1"/>
    </xf>
    <xf numFmtId="4" fontId="21" fillId="0" borderId="3" xfId="0" applyNumberFormat="1" applyFont="1" applyFill="1" applyBorder="1" applyAlignment="1">
      <alignment horizontal="center" vertical="center" wrapText="1"/>
    </xf>
    <xf numFmtId="4" fontId="28" fillId="0" borderId="3" xfId="0" applyNumberFormat="1" applyFont="1" applyFill="1" applyBorder="1" applyAlignment="1">
      <alignment horizontal="center" vertical="center" wrapText="1"/>
    </xf>
    <xf numFmtId="4" fontId="21" fillId="0" borderId="3" xfId="27" applyNumberFormat="1" applyFont="1" applyFill="1" applyBorder="1" applyAlignment="1">
      <alignment horizontal="center" vertical="center" wrapText="1"/>
    </xf>
    <xf numFmtId="0" fontId="42" fillId="0" borderId="3" xfId="0" applyFont="1" applyFill="1" applyBorder="1" applyAlignment="1">
      <alignment horizontal="center" vertical="center" wrapText="1"/>
    </xf>
    <xf numFmtId="173" fontId="21" fillId="0" borderId="3" xfId="0" applyNumberFormat="1" applyFont="1" applyFill="1" applyBorder="1" applyAlignment="1">
      <alignment horizontal="center" vertical="center" wrapText="1"/>
    </xf>
    <xf numFmtId="49" fontId="21" fillId="0" borderId="3" xfId="0" applyNumberFormat="1" applyFont="1" applyFill="1" applyBorder="1" applyAlignment="1">
      <alignment horizontal="center" vertical="center" wrapText="1"/>
    </xf>
    <xf numFmtId="4" fontId="21" fillId="0" borderId="3" xfId="8" applyNumberFormat="1" applyFont="1" applyFill="1" applyBorder="1" applyAlignment="1" applyProtection="1">
      <alignment horizontal="center" vertical="center" wrapText="1"/>
    </xf>
    <xf numFmtId="173" fontId="6" fillId="0" borderId="3" xfId="13" applyNumberFormat="1" applyFont="1" applyFill="1" applyBorder="1" applyAlignment="1">
      <alignment horizontal="center" vertical="center" wrapText="1"/>
    </xf>
    <xf numFmtId="4" fontId="6" fillId="0" borderId="3" xfId="28" applyNumberFormat="1" applyFont="1" applyFill="1" applyBorder="1" applyAlignment="1" applyProtection="1">
      <alignment horizontal="center" vertical="center" wrapText="1"/>
    </xf>
    <xf numFmtId="0" fontId="6" fillId="0" borderId="3" xfId="0" applyNumberFormat="1" applyFont="1" applyFill="1" applyBorder="1" applyAlignment="1">
      <alignment horizontal="center" vertical="center" wrapText="1"/>
    </xf>
    <xf numFmtId="4" fontId="6" fillId="0" borderId="3" xfId="28" applyNumberFormat="1" applyFont="1" applyFill="1" applyBorder="1" applyAlignment="1">
      <alignment horizontal="center" vertical="center" wrapText="1"/>
    </xf>
    <xf numFmtId="0" fontId="6" fillId="0" borderId="3" xfId="13" applyFont="1" applyFill="1" applyBorder="1" applyAlignment="1">
      <alignment horizontal="center" vertical="center" wrapText="1"/>
    </xf>
    <xf numFmtId="4" fontId="6" fillId="0" borderId="3" xfId="6" applyNumberFormat="1" applyFont="1" applyFill="1" applyBorder="1" applyAlignment="1">
      <alignment horizontal="center" vertical="center" wrapText="1"/>
    </xf>
    <xf numFmtId="0" fontId="26" fillId="0" borderId="3" xfId="13" applyFont="1" applyFill="1" applyBorder="1" applyAlignment="1">
      <alignment horizontal="center" vertical="center" wrapText="1"/>
    </xf>
    <xf numFmtId="4" fontId="21" fillId="0" borderId="3" xfId="28" applyNumberFormat="1" applyFont="1" applyFill="1" applyBorder="1" applyAlignment="1">
      <alignment horizontal="center" vertical="center" wrapText="1"/>
    </xf>
    <xf numFmtId="0" fontId="21" fillId="0" borderId="3" xfId="0" applyFont="1" applyFill="1" applyBorder="1" applyAlignment="1">
      <alignment horizontal="center" vertical="center"/>
    </xf>
    <xf numFmtId="0" fontId="44" fillId="0" borderId="3" xfId="6" applyNumberFormat="1" applyFont="1" applyFill="1" applyBorder="1" applyAlignment="1">
      <alignment horizontal="center" vertical="center" wrapText="1"/>
    </xf>
    <xf numFmtId="173" fontId="44" fillId="0" borderId="3" xfId="6" applyNumberFormat="1" applyFont="1" applyFill="1" applyBorder="1" applyAlignment="1">
      <alignment horizontal="center" vertical="center" wrapText="1"/>
    </xf>
    <xf numFmtId="0" fontId="42" fillId="0" borderId="3" xfId="6" applyNumberFormat="1" applyFont="1" applyFill="1" applyBorder="1" applyAlignment="1">
      <alignment horizontal="center" vertical="center" wrapText="1"/>
    </xf>
    <xf numFmtId="4" fontId="28" fillId="0" borderId="3" xfId="7" applyNumberFormat="1" applyFont="1" applyFill="1" applyBorder="1" applyAlignment="1" applyProtection="1">
      <alignment horizontal="center" vertical="center" wrapText="1"/>
    </xf>
    <xf numFmtId="0" fontId="28" fillId="0" borderId="3" xfId="0" applyNumberFormat="1" applyFont="1" applyFill="1" applyBorder="1" applyAlignment="1">
      <alignment horizontal="center" vertical="center" wrapText="1"/>
    </xf>
    <xf numFmtId="4" fontId="28" fillId="0" borderId="3" xfId="8" applyNumberFormat="1" applyFont="1" applyFill="1" applyBorder="1" applyAlignment="1" applyProtection="1">
      <alignment horizontal="center" vertical="center" wrapText="1"/>
    </xf>
    <xf numFmtId="0" fontId="28" fillId="0" borderId="3" xfId="7" applyNumberFormat="1" applyFont="1" applyFill="1" applyBorder="1" applyAlignment="1" applyProtection="1">
      <alignment horizontal="center" vertical="center" wrapText="1"/>
    </xf>
    <xf numFmtId="4" fontId="28" fillId="0" borderId="3" xfId="8" applyNumberFormat="1" applyFont="1" applyFill="1" applyBorder="1" applyAlignment="1">
      <alignment horizontal="center" vertical="center" wrapText="1"/>
    </xf>
    <xf numFmtId="0" fontId="28" fillId="0" borderId="3" xfId="6" applyFont="1" applyFill="1" applyBorder="1" applyAlignment="1">
      <alignment horizontal="center" vertical="center" wrapText="1"/>
    </xf>
    <xf numFmtId="14" fontId="28" fillId="0" borderId="3" xfId="226" applyNumberFormat="1" applyFont="1" applyFill="1" applyBorder="1" applyAlignment="1">
      <alignment horizontal="center" vertical="center" wrapText="1"/>
    </xf>
    <xf numFmtId="0" fontId="28" fillId="0" borderId="3" xfId="226" applyFont="1" applyFill="1" applyBorder="1" applyAlignment="1">
      <alignment horizontal="center" vertical="center" wrapText="1"/>
    </xf>
    <xf numFmtId="4" fontId="28" fillId="0" borderId="3" xfId="14" applyNumberFormat="1" applyFont="1" applyFill="1" applyBorder="1" applyAlignment="1" applyProtection="1">
      <alignment horizontal="center" vertical="center" wrapText="1"/>
    </xf>
    <xf numFmtId="4" fontId="28" fillId="0" borderId="3" xfId="14" applyNumberFormat="1" applyFont="1" applyFill="1" applyBorder="1" applyAlignment="1">
      <alignment horizontal="center" vertical="center" wrapText="1"/>
    </xf>
    <xf numFmtId="4" fontId="28" fillId="0" borderId="3" xfId="28" applyNumberFormat="1" applyFont="1" applyFill="1" applyBorder="1" applyAlignment="1" applyProtection="1">
      <alignment horizontal="center" vertical="center" wrapText="1"/>
    </xf>
    <xf numFmtId="4" fontId="28" fillId="0" borderId="3" xfId="28" applyNumberFormat="1" applyFont="1" applyFill="1" applyBorder="1" applyAlignment="1">
      <alignment horizontal="center" vertical="center" wrapText="1"/>
    </xf>
    <xf numFmtId="4" fontId="28" fillId="0" borderId="3" xfId="6" applyNumberFormat="1" applyFont="1" applyFill="1" applyBorder="1" applyAlignment="1">
      <alignment horizontal="center" vertical="center" wrapText="1"/>
    </xf>
    <xf numFmtId="172" fontId="21"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8" fillId="0" borderId="3" xfId="0" applyFont="1" applyFill="1" applyBorder="1" applyAlignment="1">
      <alignment horizontal="center" vertical="center" wrapText="1"/>
    </xf>
    <xf numFmtId="4" fontId="6" fillId="0" borderId="3" xfId="7" applyNumberFormat="1" applyFont="1" applyFill="1" applyBorder="1" applyAlignment="1" applyProtection="1">
      <alignment horizontal="center" vertical="center" wrapText="1"/>
    </xf>
    <xf numFmtId="4" fontId="6" fillId="0" borderId="3" xfId="14" applyNumberFormat="1" applyFont="1" applyFill="1" applyBorder="1" applyAlignment="1" applyProtection="1">
      <alignment horizontal="center" vertical="center" wrapText="1"/>
    </xf>
    <xf numFmtId="4" fontId="6" fillId="0" borderId="3" xfId="14" applyNumberFormat="1" applyFont="1" applyFill="1" applyBorder="1" applyAlignment="1">
      <alignment horizontal="center" vertical="center" wrapText="1"/>
    </xf>
    <xf numFmtId="0" fontId="6" fillId="0" borderId="3" xfId="13" applyNumberFormat="1" applyFont="1" applyFill="1" applyBorder="1" applyAlignment="1">
      <alignment horizontal="center" vertical="center" wrapText="1"/>
    </xf>
    <xf numFmtId="4" fontId="21" fillId="0" borderId="3" xfId="9" applyNumberFormat="1" applyFont="1" applyFill="1" applyBorder="1" applyAlignment="1">
      <alignment horizontal="center" vertical="center" wrapText="1"/>
    </xf>
    <xf numFmtId="4" fontId="21" fillId="0" borderId="3" xfId="13" applyNumberFormat="1" applyFont="1" applyFill="1" applyBorder="1" applyAlignment="1">
      <alignment horizontal="center" vertical="center" wrapText="1"/>
    </xf>
    <xf numFmtId="0" fontId="26" fillId="0" borderId="3" xfId="0" applyFont="1" applyFill="1" applyBorder="1" applyAlignment="1">
      <alignment horizontal="center" vertical="center" wrapText="1"/>
    </xf>
    <xf numFmtId="4" fontId="6" fillId="0" borderId="3" xfId="0" applyNumberFormat="1" applyFont="1" applyFill="1" applyBorder="1" applyAlignment="1">
      <alignment horizontal="center" vertical="center"/>
    </xf>
    <xf numFmtId="0" fontId="26" fillId="0" borderId="3" xfId="6" applyFont="1" applyFill="1" applyBorder="1" applyAlignment="1">
      <alignment horizontal="center" vertical="center" wrapText="1"/>
    </xf>
    <xf numFmtId="2" fontId="21" fillId="0" borderId="3" xfId="28" applyNumberFormat="1" applyFont="1" applyFill="1" applyBorder="1" applyAlignment="1" applyProtection="1">
      <alignment horizontal="center" vertical="center" wrapText="1"/>
    </xf>
    <xf numFmtId="4" fontId="6" fillId="0" borderId="3" xfId="13" applyNumberFormat="1" applyFont="1" applyFill="1" applyBorder="1" applyAlignment="1">
      <alignment horizontal="center" vertical="center" wrapText="1"/>
    </xf>
    <xf numFmtId="9" fontId="21" fillId="0" borderId="3" xfId="0" applyNumberFormat="1" applyFont="1" applyFill="1" applyBorder="1" applyAlignment="1">
      <alignment horizontal="center" vertical="center" wrapText="1"/>
    </xf>
    <xf numFmtId="4" fontId="21" fillId="0" borderId="3" xfId="10" applyNumberFormat="1" applyFont="1" applyFill="1" applyBorder="1" applyAlignment="1">
      <alignment horizontal="center" vertical="center" wrapText="1"/>
    </xf>
    <xf numFmtId="0" fontId="21" fillId="0" borderId="3" xfId="28" applyNumberFormat="1" applyFont="1" applyFill="1" applyBorder="1" applyAlignment="1" applyProtection="1">
      <alignment horizontal="center" vertical="center" wrapText="1"/>
    </xf>
    <xf numFmtId="49" fontId="6" fillId="0" borderId="3" xfId="0" applyNumberFormat="1" applyFont="1" applyFill="1" applyBorder="1" applyAlignment="1">
      <alignment horizontal="center" vertical="center" wrapText="1"/>
    </xf>
    <xf numFmtId="4" fontId="6" fillId="0" borderId="3" xfId="0" applyNumberFormat="1" applyFont="1" applyFill="1" applyBorder="1" applyAlignment="1">
      <alignment horizontal="center" vertical="center" wrapText="1"/>
    </xf>
    <xf numFmtId="14" fontId="6"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2" fontId="21" fillId="0" borderId="3" xfId="6" applyNumberFormat="1" applyFont="1" applyFill="1" applyBorder="1" applyAlignment="1">
      <alignment horizontal="center" vertical="center" wrapText="1"/>
    </xf>
    <xf numFmtId="2" fontId="42" fillId="0" borderId="3" xfId="6" applyNumberFormat="1" applyFont="1" applyFill="1" applyBorder="1" applyAlignment="1">
      <alignment horizontal="center" vertical="center" wrapText="1"/>
    </xf>
    <xf numFmtId="0" fontId="26" fillId="0" borderId="3" xfId="6" applyNumberFormat="1" applyFont="1" applyFill="1" applyBorder="1" applyAlignment="1">
      <alignment horizontal="center" vertical="center" wrapText="1"/>
    </xf>
    <xf numFmtId="4" fontId="26" fillId="0" borderId="3" xfId="7" applyNumberFormat="1" applyFont="1" applyFill="1" applyBorder="1" applyAlignment="1" applyProtection="1">
      <alignment horizontal="center" vertical="center" wrapText="1"/>
    </xf>
    <xf numFmtId="0" fontId="21" fillId="0" borderId="3" xfId="226" applyFont="1" applyFill="1" applyBorder="1" applyAlignment="1">
      <alignment horizontal="center" vertical="center" wrapText="1"/>
    </xf>
    <xf numFmtId="14" fontId="21" fillId="0" borderId="3" xfId="0" applyNumberFormat="1" applyFont="1" applyFill="1" applyBorder="1" applyAlignment="1">
      <alignment horizontal="center" vertical="center" wrapText="1"/>
    </xf>
    <xf numFmtId="49" fontId="28" fillId="0" borderId="3" xfId="0" applyNumberFormat="1" applyFont="1" applyFill="1" applyBorder="1" applyAlignment="1">
      <alignment horizontal="center" vertical="center" wrapText="1"/>
    </xf>
    <xf numFmtId="2" fontId="28" fillId="0" borderId="3" xfId="6" applyNumberFormat="1" applyFont="1" applyFill="1" applyBorder="1" applyAlignment="1">
      <alignment horizontal="center" vertical="center" wrapText="1"/>
    </xf>
    <xf numFmtId="4" fontId="28" fillId="0" borderId="3" xfId="28" applyNumberFormat="1" applyFont="1" applyFill="1" applyBorder="1" applyAlignment="1">
      <alignment horizontal="right" vertical="center" wrapText="1"/>
    </xf>
    <xf numFmtId="4" fontId="21" fillId="0" borderId="3" xfId="10" applyNumberFormat="1" applyFont="1" applyFill="1" applyBorder="1" applyAlignment="1">
      <alignment horizontal="right" vertical="center" wrapText="1"/>
    </xf>
    <xf numFmtId="0" fontId="27" fillId="0" borderId="3" xfId="0" applyFont="1" applyFill="1" applyBorder="1" applyAlignment="1">
      <alignment horizontal="center" vertical="center" wrapText="1"/>
    </xf>
    <xf numFmtId="4" fontId="27" fillId="0" borderId="3" xfId="0" applyNumberFormat="1" applyFont="1" applyFill="1" applyBorder="1" applyAlignment="1">
      <alignment horizontal="center" vertical="center" wrapText="1"/>
    </xf>
    <xf numFmtId="4" fontId="27" fillId="0" borderId="3" xfId="10" applyNumberFormat="1" applyFont="1" applyFill="1" applyBorder="1" applyAlignment="1">
      <alignment horizontal="center" vertical="center" wrapText="1"/>
    </xf>
    <xf numFmtId="0" fontId="27" fillId="0" borderId="3" xfId="7" applyNumberFormat="1" applyFont="1" applyFill="1" applyBorder="1" applyAlignment="1" applyProtection="1">
      <alignment horizontal="center" vertical="center" wrapText="1"/>
    </xf>
    <xf numFmtId="0" fontId="28" fillId="0" borderId="3" xfId="13" applyNumberFormat="1" applyFont="1" applyFill="1" applyBorder="1" applyAlignment="1">
      <alignment horizontal="center" vertical="center" wrapText="1"/>
    </xf>
    <xf numFmtId="0" fontId="28" fillId="0" borderId="3" xfId="13" applyFont="1" applyFill="1" applyBorder="1" applyAlignment="1">
      <alignment horizontal="center" wrapText="1"/>
    </xf>
    <xf numFmtId="0" fontId="26" fillId="0" borderId="3" xfId="0" applyNumberFormat="1" applyFont="1" applyFill="1" applyBorder="1" applyAlignment="1">
      <alignment horizontal="center" vertical="center" wrapText="1"/>
    </xf>
    <xf numFmtId="0" fontId="26" fillId="0" borderId="3" xfId="7" applyNumberFormat="1" applyFont="1" applyFill="1" applyBorder="1" applyAlignment="1" applyProtection="1">
      <alignment horizontal="center" vertical="center" wrapText="1"/>
    </xf>
    <xf numFmtId="4" fontId="21" fillId="0" borderId="3" xfId="9" applyNumberFormat="1" applyFont="1" applyFill="1" applyBorder="1" applyAlignment="1" applyProtection="1">
      <alignment horizontal="center" vertical="center" wrapText="1"/>
    </xf>
    <xf numFmtId="4" fontId="28" fillId="0" borderId="3" xfId="13" applyNumberFormat="1" applyFont="1" applyFill="1" applyBorder="1" applyAlignment="1">
      <alignment horizontal="center" vertical="center" wrapText="1"/>
    </xf>
    <xf numFmtId="0" fontId="28" fillId="0" borderId="3" xfId="28" applyNumberFormat="1" applyFont="1" applyFill="1" applyBorder="1" applyAlignment="1" applyProtection="1">
      <alignment horizontal="center" vertical="center" wrapText="1"/>
    </xf>
    <xf numFmtId="0" fontId="47" fillId="0" borderId="3" xfId="13" applyFont="1" applyFill="1" applyBorder="1" applyAlignment="1">
      <alignment horizontal="center" vertical="center" wrapText="1"/>
    </xf>
    <xf numFmtId="173" fontId="6" fillId="0" borderId="3" xfId="0" applyNumberFormat="1" applyFont="1" applyFill="1" applyBorder="1" applyAlignment="1">
      <alignment horizontal="center" vertical="center" wrapText="1"/>
    </xf>
    <xf numFmtId="4" fontId="26" fillId="0" borderId="3" xfId="14" applyNumberFormat="1" applyFont="1" applyFill="1" applyBorder="1" applyAlignment="1" applyProtection="1">
      <alignment horizontal="center" vertical="center" wrapText="1"/>
    </xf>
    <xf numFmtId="4" fontId="26" fillId="0" borderId="3" xfId="14" applyNumberFormat="1" applyFont="1" applyFill="1" applyBorder="1" applyAlignment="1">
      <alignment horizontal="center" vertical="center" wrapText="1"/>
    </xf>
    <xf numFmtId="173" fontId="28" fillId="0" borderId="3" xfId="0" applyNumberFormat="1" applyFont="1" applyFill="1" applyBorder="1" applyAlignment="1">
      <alignment horizontal="center" vertical="center" wrapText="1"/>
    </xf>
    <xf numFmtId="4" fontId="26" fillId="0" borderId="3" xfId="11" applyNumberFormat="1" applyFont="1" applyFill="1" applyBorder="1" applyAlignment="1">
      <alignment horizontal="center" vertical="center" wrapText="1"/>
    </xf>
    <xf numFmtId="0" fontId="25" fillId="0" borderId="3" xfId="0" applyFont="1" applyFill="1" applyBorder="1" applyAlignment="1">
      <alignment horizontal="center" vertical="center" wrapText="1"/>
    </xf>
    <xf numFmtId="4" fontId="25" fillId="0" borderId="3" xfId="0" applyNumberFormat="1" applyFont="1" applyFill="1" applyBorder="1" applyAlignment="1">
      <alignment horizontal="center" vertical="center" wrapText="1"/>
    </xf>
    <xf numFmtId="2" fontId="6" fillId="0" borderId="3" xfId="0" applyNumberFormat="1" applyFont="1" applyFill="1" applyBorder="1" applyAlignment="1">
      <alignment horizontal="center" vertical="center" wrapText="1"/>
    </xf>
    <xf numFmtId="4" fontId="6" fillId="0" borderId="3" xfId="32" applyNumberFormat="1" applyFont="1" applyFill="1" applyBorder="1" applyAlignment="1">
      <alignment horizontal="center" vertical="center" wrapText="1"/>
    </xf>
    <xf numFmtId="1" fontId="26" fillId="0" borderId="3" xfId="0" applyNumberFormat="1" applyFont="1" applyFill="1" applyBorder="1" applyAlignment="1">
      <alignment horizontal="center" vertical="center" wrapText="1"/>
    </xf>
    <xf numFmtId="49" fontId="20" fillId="0" borderId="3" xfId="0" applyNumberFormat="1" applyFont="1" applyFill="1" applyBorder="1" applyAlignment="1">
      <alignment horizontal="center" vertical="center" wrapText="1"/>
    </xf>
    <xf numFmtId="4" fontId="20" fillId="0" borderId="3" xfId="0" applyNumberFormat="1" applyFont="1" applyFill="1" applyBorder="1" applyAlignment="1">
      <alignment horizontal="center" vertical="center" wrapText="1"/>
    </xf>
    <xf numFmtId="4" fontId="26" fillId="0" borderId="3" xfId="28" applyNumberFormat="1" applyFont="1" applyFill="1" applyBorder="1" applyAlignment="1" applyProtection="1">
      <alignment horizontal="center" vertical="center" wrapText="1"/>
    </xf>
    <xf numFmtId="4" fontId="26" fillId="0" borderId="3" xfId="28" applyNumberFormat="1" applyFont="1" applyFill="1" applyBorder="1" applyAlignment="1">
      <alignment horizontal="center" vertical="center" wrapText="1"/>
    </xf>
    <xf numFmtId="4" fontId="26" fillId="0" borderId="3" xfId="6" applyNumberFormat="1" applyFont="1" applyFill="1" applyBorder="1" applyAlignment="1">
      <alignment horizontal="center" vertical="center" wrapText="1"/>
    </xf>
    <xf numFmtId="0" fontId="49" fillId="0" borderId="3" xfId="13" applyFont="1" applyFill="1" applyBorder="1" applyAlignment="1">
      <alignment wrapText="1"/>
    </xf>
    <xf numFmtId="0" fontId="21" fillId="0" borderId="2" xfId="0" applyFont="1" applyFill="1" applyBorder="1" applyAlignment="1">
      <alignment horizontal="center" vertical="center"/>
    </xf>
    <xf numFmtId="0" fontId="21" fillId="0" borderId="4" xfId="13" applyFont="1" applyFill="1" applyBorder="1" applyAlignment="1">
      <alignment horizontal="center" vertical="center" wrapText="1"/>
    </xf>
    <xf numFmtId="0" fontId="6" fillId="0" borderId="2"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6" fillId="0" borderId="4" xfId="13" applyFont="1" applyFill="1" applyBorder="1" applyAlignment="1">
      <alignment horizontal="center" vertical="center" wrapText="1"/>
    </xf>
    <xf numFmtId="0" fontId="6" fillId="0" borderId="4" xfId="0" applyFont="1" applyFill="1" applyBorder="1" applyAlignment="1">
      <alignment horizontal="center" vertical="center" wrapText="1"/>
    </xf>
    <xf numFmtId="0" fontId="28" fillId="0" borderId="4" xfId="13" applyFont="1" applyFill="1" applyBorder="1" applyAlignment="1">
      <alignment horizontal="center" vertical="center" wrapText="1"/>
    </xf>
    <xf numFmtId="49" fontId="21" fillId="0" borderId="4" xfId="13" applyNumberFormat="1" applyFont="1" applyFill="1" applyBorder="1" applyAlignment="1">
      <alignment horizontal="center" vertical="center" wrapText="1"/>
    </xf>
    <xf numFmtId="0" fontId="26" fillId="0" borderId="4" xfId="0" applyFont="1" applyFill="1" applyBorder="1" applyAlignment="1">
      <alignment horizontal="center" vertical="center" wrapText="1"/>
    </xf>
    <xf numFmtId="4" fontId="21" fillId="0" borderId="4" xfId="0" applyNumberFormat="1" applyFont="1" applyFill="1" applyBorder="1" applyAlignment="1">
      <alignment horizontal="center" vertical="center" wrapText="1"/>
    </xf>
    <xf numFmtId="0" fontId="28" fillId="0" borderId="4" xfId="0" applyFont="1" applyFill="1" applyBorder="1" applyAlignment="1">
      <alignment horizontal="center" vertical="center" wrapText="1"/>
    </xf>
    <xf numFmtId="49" fontId="21" fillId="0" borderId="4" xfId="0" applyNumberFormat="1" applyFont="1" applyFill="1" applyBorder="1" applyAlignment="1">
      <alignment horizontal="center" vertical="center" wrapText="1"/>
    </xf>
    <xf numFmtId="0" fontId="28" fillId="0" borderId="4" xfId="13" applyFont="1" applyFill="1" applyBorder="1" applyAlignment="1">
      <alignment wrapText="1"/>
    </xf>
    <xf numFmtId="0" fontId="21" fillId="0" borderId="4" xfId="0" applyNumberFormat="1" applyFont="1" applyFill="1" applyBorder="1" applyAlignment="1">
      <alignment horizontal="center" vertical="center" wrapText="1"/>
    </xf>
    <xf numFmtId="0" fontId="26" fillId="0" borderId="4" xfId="6" applyNumberFormat="1" applyFont="1" applyFill="1" applyBorder="1" applyAlignment="1">
      <alignment horizontal="center" vertical="center" wrapText="1"/>
    </xf>
    <xf numFmtId="0" fontId="26" fillId="0" borderId="4" xfId="13" applyFont="1" applyFill="1" applyBorder="1" applyAlignment="1">
      <alignment horizontal="center" vertical="center" wrapText="1"/>
    </xf>
    <xf numFmtId="0" fontId="21" fillId="0" borderId="4" xfId="13" applyFont="1" applyFill="1" applyBorder="1" applyAlignment="1">
      <alignment wrapText="1"/>
    </xf>
    <xf numFmtId="0" fontId="21" fillId="0" borderId="4" xfId="0" applyFont="1" applyFill="1" applyBorder="1" applyAlignment="1">
      <alignment horizontal="center" wrapText="1"/>
    </xf>
    <xf numFmtId="0" fontId="0" fillId="0" borderId="2" xfId="0" applyFill="1" applyBorder="1" applyAlignment="1">
      <alignment horizontal="center" vertical="center"/>
    </xf>
    <xf numFmtId="2" fontId="21" fillId="0" borderId="4" xfId="13" applyNumberFormat="1" applyFont="1" applyFill="1" applyBorder="1" applyAlignment="1">
      <alignment horizontal="center" vertical="center" wrapText="1"/>
    </xf>
    <xf numFmtId="4" fontId="21" fillId="0" borderId="4" xfId="14" applyNumberFormat="1" applyFont="1" applyFill="1" applyBorder="1" applyAlignment="1" applyProtection="1">
      <alignment horizontal="center" vertical="center" wrapText="1"/>
    </xf>
    <xf numFmtId="0" fontId="6" fillId="0" borderId="4" xfId="13" applyFont="1" applyFill="1" applyBorder="1" applyAlignment="1">
      <alignment vertical="center" wrapText="1"/>
    </xf>
    <xf numFmtId="0" fontId="20" fillId="0" borderId="4" xfId="0" applyFont="1" applyFill="1" applyBorder="1" applyAlignment="1">
      <alignment horizontal="center" vertical="center" wrapText="1"/>
    </xf>
    <xf numFmtId="0" fontId="48" fillId="0" borderId="4" xfId="0" applyFont="1" applyFill="1" applyBorder="1" applyAlignment="1">
      <alignment horizontal="center" vertical="center" wrapText="1"/>
    </xf>
    <xf numFmtId="0" fontId="6" fillId="0" borderId="4" xfId="0" applyFont="1" applyFill="1" applyBorder="1" applyAlignment="1">
      <alignment horizontal="center" vertical="top" wrapText="1"/>
    </xf>
    <xf numFmtId="49" fontId="28" fillId="0" borderId="4" xfId="13" applyNumberFormat="1" applyFont="1" applyFill="1" applyBorder="1" applyAlignment="1">
      <alignment horizontal="center" vertical="center" wrapText="1"/>
    </xf>
    <xf numFmtId="0" fontId="26" fillId="0" borderId="4" xfId="13" applyFont="1" applyFill="1" applyBorder="1" applyAlignment="1">
      <alignment wrapText="1"/>
    </xf>
    <xf numFmtId="0" fontId="28" fillId="0" borderId="10" xfId="6" applyNumberFormat="1" applyFont="1" applyFill="1" applyBorder="1" applyAlignment="1">
      <alignment horizontal="center" vertical="center" wrapText="1"/>
    </xf>
    <xf numFmtId="0" fontId="28" fillId="0" borderId="10" xfId="13" applyFont="1" applyFill="1" applyBorder="1" applyAlignment="1">
      <alignment horizontal="center" vertical="center" wrapText="1"/>
    </xf>
    <xf numFmtId="0" fontId="21" fillId="0" borderId="10" xfId="0" applyFont="1" applyFill="1" applyBorder="1" applyAlignment="1">
      <alignment horizontal="center" vertical="center" wrapText="1"/>
    </xf>
    <xf numFmtId="49" fontId="26" fillId="0" borderId="3" xfId="0" applyNumberFormat="1" applyFont="1" applyFill="1" applyBorder="1" applyAlignment="1">
      <alignment horizontal="center" vertical="center" wrapText="1"/>
    </xf>
    <xf numFmtId="4" fontId="21" fillId="0" borderId="3" xfId="10" applyNumberFormat="1" applyFont="1" applyFill="1" applyBorder="1" applyAlignment="1" applyProtection="1">
      <alignment horizontal="right" vertical="center" wrapText="1"/>
    </xf>
    <xf numFmtId="0" fontId="28" fillId="0" borderId="3" xfId="0" applyFont="1" applyFill="1" applyBorder="1" applyAlignment="1">
      <alignment horizontal="center" vertical="center"/>
    </xf>
    <xf numFmtId="0" fontId="21" fillId="0" borderId="9" xfId="0" applyFont="1" applyFill="1" applyBorder="1" applyAlignment="1">
      <alignment horizontal="center" vertical="center" wrapText="1"/>
    </xf>
    <xf numFmtId="172" fontId="21" fillId="0" borderId="9" xfId="0" applyNumberFormat="1" applyFont="1" applyFill="1" applyBorder="1" applyAlignment="1">
      <alignment horizontal="center" vertical="center" wrapText="1"/>
    </xf>
    <xf numFmtId="4" fontId="21" fillId="0" borderId="9" xfId="0" applyNumberFormat="1" applyFont="1" applyFill="1" applyBorder="1" applyAlignment="1">
      <alignment horizontal="center" vertical="center" wrapText="1"/>
    </xf>
    <xf numFmtId="4" fontId="21" fillId="0" borderId="4" xfId="14" applyNumberFormat="1" applyFont="1" applyFill="1" applyBorder="1" applyAlignment="1">
      <alignment horizontal="center" vertical="center" wrapText="1"/>
    </xf>
    <xf numFmtId="0" fontId="21" fillId="0" borderId="2" xfId="0" applyFont="1" applyFill="1" applyBorder="1" applyAlignment="1">
      <alignment horizontal="center" vertical="center" wrapText="1"/>
    </xf>
    <xf numFmtId="4" fontId="28" fillId="0" borderId="4" xfId="8" applyNumberFormat="1" applyFont="1" applyFill="1" applyBorder="1" applyAlignment="1">
      <alignment horizontal="center" vertical="center" wrapText="1"/>
    </xf>
    <xf numFmtId="4" fontId="6" fillId="0" borderId="4" xfId="14" applyNumberFormat="1" applyFont="1" applyFill="1" applyBorder="1" applyAlignment="1">
      <alignment horizontal="center" vertical="center" wrapText="1"/>
    </xf>
    <xf numFmtId="4" fontId="6" fillId="0" borderId="4" xfId="0" applyNumberFormat="1" applyFont="1" applyFill="1" applyBorder="1" applyAlignment="1">
      <alignment horizontal="center" vertical="center"/>
    </xf>
    <xf numFmtId="4" fontId="21" fillId="0" borderId="4" xfId="6" applyNumberFormat="1" applyFont="1" applyFill="1" applyBorder="1" applyAlignment="1">
      <alignment horizontal="center" vertical="center" wrapText="1"/>
    </xf>
    <xf numFmtId="4" fontId="28" fillId="0" borderId="4" xfId="14" applyNumberFormat="1" applyFont="1" applyFill="1" applyBorder="1" applyAlignment="1">
      <alignment horizontal="center" vertical="center" wrapText="1"/>
    </xf>
    <xf numFmtId="4" fontId="21" fillId="0" borderId="4" xfId="27" applyNumberFormat="1" applyFont="1" applyFill="1" applyBorder="1" applyAlignment="1">
      <alignment horizontal="center" vertical="center" wrapText="1"/>
    </xf>
    <xf numFmtId="4" fontId="26" fillId="0" borderId="4" xfId="14" applyNumberFormat="1" applyFont="1" applyFill="1" applyBorder="1" applyAlignment="1">
      <alignment horizontal="center" vertical="center" wrapText="1"/>
    </xf>
    <xf numFmtId="4" fontId="28" fillId="0" borderId="4" xfId="0" applyNumberFormat="1" applyFont="1" applyFill="1" applyBorder="1" applyAlignment="1">
      <alignment horizontal="center" vertical="center" wrapText="1"/>
    </xf>
    <xf numFmtId="0" fontId="21" fillId="0" borderId="14" xfId="0" applyFont="1" applyFill="1" applyBorder="1" applyAlignment="1">
      <alignment horizontal="center" vertical="center"/>
    </xf>
    <xf numFmtId="0" fontId="27" fillId="0" borderId="10" xfId="0" applyFont="1" applyFill="1" applyBorder="1" applyAlignment="1">
      <alignment horizontal="center" vertical="center" wrapText="1"/>
    </xf>
    <xf numFmtId="4" fontId="6" fillId="0" borderId="10" xfId="7" applyNumberFormat="1" applyFont="1" applyFill="1" applyBorder="1" applyAlignment="1" applyProtection="1">
      <alignment horizontal="center" vertical="center" wrapText="1"/>
    </xf>
    <xf numFmtId="172" fontId="21" fillId="0" borderId="10" xfId="0" applyNumberFormat="1" applyFont="1" applyFill="1" applyBorder="1" applyAlignment="1">
      <alignment horizontal="center" vertical="center" wrapText="1"/>
    </xf>
    <xf numFmtId="4" fontId="6" fillId="0" borderId="10" xfId="14" applyNumberFormat="1" applyFont="1" applyFill="1" applyBorder="1" applyAlignment="1" applyProtection="1">
      <alignment horizontal="center" vertical="center" wrapText="1"/>
    </xf>
    <xf numFmtId="4" fontId="6" fillId="0" borderId="12" xfId="14" applyNumberFormat="1" applyFont="1" applyFill="1" applyBorder="1" applyAlignment="1">
      <alignment horizontal="center" vertical="center" wrapText="1"/>
    </xf>
    <xf numFmtId="0" fontId="21" fillId="0" borderId="13" xfId="6" applyNumberFormat="1" applyFont="1" applyFill="1" applyBorder="1" applyAlignment="1">
      <alignment horizontal="center" vertical="center" wrapText="1"/>
    </xf>
    <xf numFmtId="0" fontId="28" fillId="0" borderId="4" xfId="6" applyNumberFormat="1" applyFont="1" applyFill="1" applyBorder="1" applyAlignment="1">
      <alignment horizontal="center" vertical="center" wrapText="1"/>
    </xf>
    <xf numFmtId="0" fontId="21" fillId="0" borderId="4" xfId="6" applyNumberFormat="1" applyFont="1" applyFill="1" applyBorder="1" applyAlignment="1">
      <alignment horizontal="center" vertical="center" wrapText="1"/>
    </xf>
    <xf numFmtId="4" fontId="21" fillId="0" borderId="10" xfId="0" applyNumberFormat="1" applyFont="1" applyFill="1" applyBorder="1" applyAlignment="1">
      <alignment horizontal="center" vertical="center" wrapText="1"/>
    </xf>
    <xf numFmtId="0" fontId="21" fillId="0" borderId="12" xfId="6" applyNumberFormat="1" applyFont="1" applyFill="1" applyBorder="1" applyAlignment="1">
      <alignment horizontal="center" vertical="center" wrapText="1"/>
    </xf>
    <xf numFmtId="0" fontId="21" fillId="0" borderId="8" xfId="0" applyNumberFormat="1" applyFont="1" applyFill="1" applyBorder="1" applyAlignment="1">
      <alignment horizontal="center" vertical="center" wrapText="1"/>
    </xf>
    <xf numFmtId="0" fontId="21" fillId="0" borderId="2" xfId="0" applyNumberFormat="1" applyFont="1" applyFill="1" applyBorder="1" applyAlignment="1">
      <alignment horizontal="center" vertical="center" wrapText="1"/>
    </xf>
    <xf numFmtId="0" fontId="21" fillId="0" borderId="14" xfId="0" applyNumberFormat="1" applyFont="1" applyFill="1" applyBorder="1" applyAlignment="1">
      <alignment horizontal="center" vertical="center" wrapText="1"/>
    </xf>
    <xf numFmtId="0" fontId="21" fillId="7" borderId="3" xfId="0" applyFont="1" applyFill="1" applyBorder="1" applyAlignment="1">
      <alignment horizontal="center" vertical="center" wrapText="1"/>
    </xf>
    <xf numFmtId="0" fontId="21" fillId="5" borderId="3" xfId="226" applyFont="1" applyFill="1" applyBorder="1" applyAlignment="1">
      <alignment horizontal="center" vertical="center" wrapText="1"/>
    </xf>
    <xf numFmtId="0" fontId="21" fillId="8" borderId="3" xfId="13" applyNumberFormat="1" applyFont="1" applyFill="1" applyBorder="1" applyAlignment="1">
      <alignment horizontal="center" vertical="center" wrapText="1"/>
    </xf>
    <xf numFmtId="2" fontId="21" fillId="5" borderId="3" xfId="28" applyNumberFormat="1" applyFont="1" applyFill="1" applyBorder="1" applyAlignment="1" applyProtection="1">
      <alignment horizontal="center" vertical="center" wrapText="1"/>
    </xf>
    <xf numFmtId="0" fontId="28" fillId="5" borderId="3" xfId="0" applyNumberFormat="1" applyFont="1" applyFill="1" applyBorder="1" applyAlignment="1">
      <alignment horizontal="center" vertical="center" wrapText="1"/>
    </xf>
    <xf numFmtId="4" fontId="6" fillId="5" borderId="3" xfId="14" applyNumberFormat="1" applyFont="1" applyFill="1" applyBorder="1" applyAlignment="1" applyProtection="1">
      <alignment horizontal="center" vertical="center" wrapText="1"/>
    </xf>
    <xf numFmtId="4" fontId="6" fillId="5" borderId="3" xfId="14" applyNumberFormat="1" applyFont="1" applyFill="1" applyBorder="1" applyAlignment="1">
      <alignment horizontal="center" vertical="center" wrapText="1"/>
    </xf>
    <xf numFmtId="0" fontId="46" fillId="5" borderId="3" xfId="6" applyNumberFormat="1" applyFont="1" applyFill="1" applyBorder="1" applyAlignment="1">
      <alignment horizontal="center" vertical="center" wrapText="1"/>
    </xf>
    <xf numFmtId="4" fontId="11" fillId="5" borderId="3" xfId="8" applyNumberFormat="1" applyFont="1" applyFill="1" applyBorder="1" applyAlignment="1" applyProtection="1">
      <alignment horizontal="center" vertical="center" wrapText="1"/>
    </xf>
    <xf numFmtId="2" fontId="21" fillId="5" borderId="3" xfId="0" applyNumberFormat="1" applyFont="1" applyFill="1" applyBorder="1" applyAlignment="1">
      <alignment horizontal="center" vertical="center" wrapText="1"/>
    </xf>
    <xf numFmtId="2" fontId="20" fillId="5" borderId="3" xfId="0" applyNumberFormat="1" applyFont="1" applyFill="1" applyBorder="1" applyAlignment="1">
      <alignment horizontal="center" vertical="center" wrapText="1"/>
    </xf>
    <xf numFmtId="2" fontId="6" fillId="5" borderId="3" xfId="0" applyNumberFormat="1" applyFont="1" applyFill="1" applyBorder="1" applyAlignment="1">
      <alignment horizontal="center" vertical="center" wrapText="1"/>
    </xf>
    <xf numFmtId="4" fontId="20" fillId="0" borderId="3" xfId="0" applyNumberFormat="1" applyFont="1" applyFill="1" applyBorder="1" applyAlignment="1">
      <alignment horizontal="center" vertical="center"/>
    </xf>
    <xf numFmtId="0" fontId="20" fillId="5" borderId="3" xfId="0" applyNumberFormat="1" applyFont="1" applyFill="1" applyBorder="1" applyAlignment="1">
      <alignment horizontal="center" vertical="center" wrapText="1"/>
    </xf>
    <xf numFmtId="4" fontId="20" fillId="5" borderId="3" xfId="0" applyNumberFormat="1" applyFont="1" applyFill="1" applyBorder="1" applyAlignment="1">
      <alignment horizontal="center" vertical="center"/>
    </xf>
    <xf numFmtId="0" fontId="21" fillId="5" borderId="3" xfId="0" applyFont="1" applyFill="1" applyBorder="1" applyAlignment="1">
      <alignment vertical="center" wrapText="1"/>
    </xf>
    <xf numFmtId="0" fontId="11" fillId="0" borderId="3" xfId="0" applyFont="1" applyFill="1" applyBorder="1" applyAlignment="1">
      <alignment horizontal="center" vertical="center" wrapText="1"/>
    </xf>
    <xf numFmtId="2" fontId="11" fillId="5" borderId="3" xfId="0" applyNumberFormat="1" applyFont="1" applyFill="1" applyBorder="1" applyAlignment="1">
      <alignment horizontal="center" vertical="center" wrapText="1"/>
    </xf>
    <xf numFmtId="2" fontId="33" fillId="5" borderId="3" xfId="0" applyNumberFormat="1" applyFont="1" applyFill="1" applyBorder="1" applyAlignment="1">
      <alignment horizontal="center" vertical="center" wrapText="1"/>
    </xf>
    <xf numFmtId="2" fontId="11" fillId="5" borderId="3" xfId="6" applyNumberFormat="1" applyFont="1" applyFill="1" applyBorder="1" applyAlignment="1">
      <alignment horizontal="center" vertical="center" wrapText="1"/>
    </xf>
    <xf numFmtId="2" fontId="1" fillId="5" borderId="3" xfId="0" applyNumberFormat="1" applyFont="1" applyFill="1" applyBorder="1" applyAlignment="1">
      <alignment horizontal="center" vertical="center" wrapText="1"/>
    </xf>
    <xf numFmtId="4" fontId="33" fillId="0" borderId="3" xfId="0" applyNumberFormat="1" applyFont="1" applyFill="1" applyBorder="1" applyAlignment="1">
      <alignment horizontal="center" vertical="center"/>
    </xf>
    <xf numFmtId="0" fontId="33" fillId="5" borderId="3" xfId="0" applyNumberFormat="1" applyFont="1" applyFill="1" applyBorder="1" applyAlignment="1">
      <alignment horizontal="center" vertical="center" wrapText="1"/>
    </xf>
    <xf numFmtId="4" fontId="33" fillId="5" borderId="3" xfId="0" applyNumberFormat="1" applyFont="1" applyFill="1" applyBorder="1" applyAlignment="1">
      <alignment horizontal="center" vertical="center"/>
    </xf>
    <xf numFmtId="0" fontId="11" fillId="5" borderId="3" xfId="0"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4" fontId="11" fillId="5" borderId="3" xfId="0" applyNumberFormat="1" applyFont="1" applyFill="1" applyBorder="1" applyAlignment="1">
      <alignment horizontal="center" vertical="center" wrapText="1"/>
    </xf>
    <xf numFmtId="4" fontId="16" fillId="4" borderId="4" xfId="6"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2" fontId="11" fillId="5" borderId="10" xfId="0" applyNumberFormat="1" applyFont="1" applyFill="1" applyBorder="1" applyAlignment="1">
      <alignment horizontal="center" vertical="center" wrapText="1"/>
    </xf>
    <xf numFmtId="2" fontId="33" fillId="5" borderId="10" xfId="0" applyNumberFormat="1" applyFont="1" applyFill="1" applyBorder="1" applyAlignment="1">
      <alignment horizontal="center" vertical="center" wrapText="1"/>
    </xf>
    <xf numFmtId="2" fontId="11" fillId="5" borderId="10" xfId="6" applyNumberFormat="1" applyFont="1" applyFill="1" applyBorder="1" applyAlignment="1">
      <alignment horizontal="center" vertical="center" wrapText="1"/>
    </xf>
    <xf numFmtId="2" fontId="1" fillId="5"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xf>
    <xf numFmtId="0" fontId="33" fillId="5" borderId="10" xfId="0" applyNumberFormat="1" applyFont="1" applyFill="1" applyBorder="1" applyAlignment="1">
      <alignment horizontal="center" vertical="center" wrapText="1"/>
    </xf>
    <xf numFmtId="4" fontId="33" fillId="5" borderId="10" xfId="0" applyNumberFormat="1" applyFont="1" applyFill="1" applyBorder="1" applyAlignment="1">
      <alignment horizontal="center" vertical="center"/>
    </xf>
    <xf numFmtId="4" fontId="16" fillId="4" borderId="12" xfId="6" applyNumberFormat="1" applyFont="1" applyFill="1" applyBorder="1" applyAlignment="1">
      <alignment horizontal="center" vertical="center" wrapText="1"/>
    </xf>
    <xf numFmtId="14" fontId="11" fillId="5" borderId="3" xfId="13" applyNumberFormat="1" applyFont="1" applyFill="1" applyBorder="1" applyAlignment="1">
      <alignment horizontal="center" vertical="center" wrapText="1"/>
    </xf>
    <xf numFmtId="0" fontId="11" fillId="8" borderId="3" xfId="13" applyNumberFormat="1" applyFont="1" applyFill="1" applyBorder="1" applyAlignment="1">
      <alignment horizontal="center" vertical="center" wrapText="1"/>
    </xf>
    <xf numFmtId="4" fontId="11" fillId="0" borderId="3" xfId="28" applyNumberFormat="1" applyFont="1" applyFill="1" applyBorder="1" applyAlignment="1" applyProtection="1">
      <alignment horizontal="center" vertical="center" wrapText="1"/>
    </xf>
    <xf numFmtId="49" fontId="11" fillId="5" borderId="3" xfId="7" applyNumberFormat="1" applyFont="1" applyFill="1" applyBorder="1" applyAlignment="1" applyProtection="1">
      <alignment horizontal="center" vertical="center" wrapText="1"/>
    </xf>
    <xf numFmtId="4" fontId="11" fillId="5" borderId="3" xfId="28" applyNumberFormat="1" applyFont="1" applyFill="1" applyBorder="1" applyAlignment="1">
      <alignment horizontal="center" vertical="center" wrapText="1"/>
    </xf>
    <xf numFmtId="4" fontId="11" fillId="5" borderId="3" xfId="6" applyNumberFormat="1" applyFont="1" applyFill="1" applyBorder="1" applyAlignment="1">
      <alignment horizontal="center" vertical="center" wrapText="1"/>
    </xf>
    <xf numFmtId="0" fontId="34" fillId="5" borderId="3" xfId="6" applyFont="1" applyFill="1" applyBorder="1" applyAlignment="1">
      <alignment horizontal="center" vertical="center" wrapText="1"/>
    </xf>
    <xf numFmtId="0" fontId="34" fillId="8" borderId="3" xfId="13" applyFont="1" applyFill="1" applyBorder="1" applyAlignment="1">
      <alignment horizontal="center" vertical="center" wrapText="1"/>
    </xf>
    <xf numFmtId="0" fontId="34" fillId="5" borderId="3" xfId="13" applyFont="1" applyFill="1" applyBorder="1" applyAlignment="1">
      <alignment horizontal="center" vertical="center" wrapText="1"/>
    </xf>
    <xf numFmtId="0" fontId="34" fillId="5" borderId="3" xfId="0" applyFont="1" applyFill="1" applyBorder="1" applyAlignment="1">
      <alignment horizontal="center" vertical="center" wrapText="1"/>
    </xf>
    <xf numFmtId="2" fontId="11" fillId="5" borderId="3" xfId="28" applyNumberFormat="1" applyFont="1" applyFill="1" applyBorder="1" applyAlignment="1" applyProtection="1">
      <alignment horizontal="center" vertical="center" wrapText="1"/>
    </xf>
    <xf numFmtId="4" fontId="34" fillId="0" borderId="3" xfId="0" applyNumberFormat="1" applyFont="1" applyFill="1" applyBorder="1" applyAlignment="1">
      <alignment horizontal="center" vertical="center" wrapText="1"/>
    </xf>
    <xf numFmtId="0" fontId="34" fillId="5" borderId="3" xfId="0" applyNumberFormat="1" applyFont="1" applyFill="1" applyBorder="1" applyAlignment="1">
      <alignment horizontal="center" vertical="center" wrapText="1"/>
    </xf>
    <xf numFmtId="4" fontId="34" fillId="5" borderId="3" xfId="28" applyNumberFormat="1" applyFont="1" applyFill="1" applyBorder="1" applyAlignment="1">
      <alignment horizontal="center" vertical="center" wrapText="1"/>
    </xf>
    <xf numFmtId="4" fontId="34" fillId="5" borderId="3" xfId="13" applyNumberFormat="1" applyFont="1" applyFill="1" applyBorder="1" applyAlignment="1">
      <alignment horizontal="center" vertical="center" wrapText="1"/>
    </xf>
    <xf numFmtId="0" fontId="11" fillId="8" borderId="3" xfId="13" applyFont="1" applyFill="1" applyBorder="1" applyAlignment="1">
      <alignment horizontal="center" vertical="center" wrapText="1"/>
    </xf>
    <xf numFmtId="49" fontId="11" fillId="5" borderId="3" xfId="6" applyNumberFormat="1" applyFont="1" applyFill="1" applyBorder="1" applyAlignment="1">
      <alignment horizontal="center" vertical="center" wrapText="1"/>
    </xf>
    <xf numFmtId="0" fontId="34" fillId="7" borderId="3" xfId="0" applyFont="1" applyFill="1" applyBorder="1" applyAlignment="1">
      <alignment horizontal="center" vertical="center" wrapText="1"/>
    </xf>
    <xf numFmtId="4" fontId="34" fillId="0" borderId="3" xfId="28" applyNumberFormat="1" applyFont="1" applyFill="1" applyBorder="1" applyAlignment="1" applyProtection="1">
      <alignment horizontal="center" vertical="center" wrapText="1"/>
    </xf>
    <xf numFmtId="0" fontId="34" fillId="5" borderId="3" xfId="7" applyNumberFormat="1" applyFont="1" applyFill="1" applyBorder="1" applyAlignment="1" applyProtection="1">
      <alignment horizontal="center" vertical="center" wrapText="1"/>
    </xf>
    <xf numFmtId="4" fontId="34" fillId="5" borderId="3" xfId="28" applyNumberFormat="1" applyFont="1" applyFill="1" applyBorder="1" applyAlignment="1">
      <alignment horizontal="right" vertical="center" wrapText="1"/>
    </xf>
    <xf numFmtId="4" fontId="34" fillId="5" borderId="3" xfId="6" applyNumberFormat="1" applyFont="1" applyFill="1" applyBorder="1" applyAlignment="1">
      <alignment horizontal="center" vertical="center" wrapText="1"/>
    </xf>
    <xf numFmtId="4" fontId="11" fillId="0" borderId="3" xfId="7" applyNumberFormat="1" applyFont="1" applyFill="1" applyBorder="1" applyAlignment="1" applyProtection="1">
      <alignment horizontal="center" vertical="center" wrapText="1"/>
    </xf>
    <xf numFmtId="0" fontId="11" fillId="5" borderId="3" xfId="0" applyNumberFormat="1" applyFont="1" applyFill="1" applyBorder="1" applyAlignment="1">
      <alignment horizontal="center" vertical="center" wrapText="1"/>
    </xf>
    <xf numFmtId="4" fontId="11" fillId="5" borderId="3" xfId="14" applyNumberFormat="1" applyFont="1" applyFill="1" applyBorder="1" applyAlignment="1" applyProtection="1">
      <alignment horizontal="center" vertical="center" wrapText="1"/>
    </xf>
    <xf numFmtId="4" fontId="11" fillId="5" borderId="3" xfId="14" applyNumberFormat="1" applyFont="1" applyFill="1" applyBorder="1" applyAlignment="1">
      <alignment horizontal="center" vertical="center" wrapText="1"/>
    </xf>
    <xf numFmtId="0" fontId="16" fillId="5" borderId="3" xfId="13" applyFont="1" applyFill="1" applyBorder="1" applyAlignment="1">
      <alignment horizontal="center" vertical="center" wrapText="1"/>
    </xf>
    <xf numFmtId="0" fontId="16" fillId="8" borderId="3" xfId="13" applyFont="1" applyFill="1" applyBorder="1" applyAlignment="1">
      <alignment horizontal="center" vertical="center" wrapText="1"/>
    </xf>
    <xf numFmtId="0" fontId="16" fillId="7" borderId="3" xfId="0" applyFont="1" applyFill="1" applyBorder="1" applyAlignment="1">
      <alignment horizontal="center" vertical="center" wrapText="1"/>
    </xf>
    <xf numFmtId="4" fontId="16" fillId="0" borderId="3" xfId="32" applyNumberFormat="1" applyFont="1" applyFill="1" applyBorder="1" applyAlignment="1" applyProtection="1">
      <alignment horizontal="center" vertical="center" wrapText="1"/>
    </xf>
    <xf numFmtId="0" fontId="16" fillId="5" borderId="3" xfId="13" applyNumberFormat="1" applyFont="1" applyFill="1" applyBorder="1" applyAlignment="1">
      <alignment horizontal="center" vertical="center" wrapText="1"/>
    </xf>
    <xf numFmtId="4" fontId="16" fillId="5" borderId="3" xfId="32" applyNumberFormat="1" applyFont="1" applyFill="1" applyBorder="1" applyAlignment="1">
      <alignment horizontal="center" vertical="center" wrapText="1"/>
    </xf>
    <xf numFmtId="4" fontId="16" fillId="5" borderId="3" xfId="13" applyNumberFormat="1" applyFont="1" applyFill="1" applyBorder="1" applyAlignment="1">
      <alignment horizontal="center" vertical="center"/>
    </xf>
    <xf numFmtId="0" fontId="11" fillId="5" borderId="3" xfId="0" applyFont="1" applyFill="1" applyBorder="1" applyAlignment="1">
      <alignment horizontal="center" vertical="center"/>
    </xf>
    <xf numFmtId="49" fontId="11" fillId="5" borderId="3" xfId="0" applyNumberFormat="1" applyFont="1" applyFill="1" applyBorder="1" applyAlignment="1">
      <alignment horizontal="center" vertical="center" wrapText="1"/>
    </xf>
    <xf numFmtId="49" fontId="34" fillId="5" borderId="3" xfId="0" applyNumberFormat="1" applyFont="1" applyFill="1" applyBorder="1" applyAlignment="1">
      <alignment horizontal="center" vertical="center" wrapText="1"/>
    </xf>
    <xf numFmtId="4" fontId="11" fillId="5" borderId="3" xfId="0" applyNumberFormat="1" applyFont="1" applyFill="1" applyBorder="1" applyAlignment="1">
      <alignment horizontal="center" vertical="center"/>
    </xf>
    <xf numFmtId="173" fontId="11" fillId="5" borderId="3" xfId="0" applyNumberFormat="1" applyFont="1" applyFill="1" applyBorder="1" applyAlignment="1">
      <alignment horizontal="center" vertical="center" wrapText="1"/>
    </xf>
    <xf numFmtId="0" fontId="33" fillId="5" borderId="3" xfId="0" applyFont="1" applyFill="1" applyBorder="1" applyAlignment="1">
      <alignment horizontal="center" vertical="center" wrapText="1"/>
    </xf>
    <xf numFmtId="49" fontId="33" fillId="5" borderId="3" xfId="0" applyNumberFormat="1" applyFont="1" applyFill="1" applyBorder="1" applyAlignment="1">
      <alignment horizontal="center" vertical="center" wrapText="1"/>
    </xf>
    <xf numFmtId="4" fontId="33" fillId="0" borderId="3" xfId="0" applyNumberFormat="1" applyFont="1" applyFill="1" applyBorder="1" applyAlignment="1">
      <alignment horizontal="center" vertical="center" wrapText="1"/>
    </xf>
    <xf numFmtId="4" fontId="33" fillId="5" borderId="3" xfId="0" applyNumberFormat="1" applyFont="1" applyFill="1" applyBorder="1" applyAlignment="1">
      <alignment horizontal="center" vertical="center" wrapText="1"/>
    </xf>
    <xf numFmtId="0" fontId="1" fillId="5" borderId="3" xfId="0" applyFont="1" applyFill="1" applyBorder="1" applyAlignment="1">
      <alignment horizontal="center" vertical="center" wrapText="1"/>
    </xf>
    <xf numFmtId="49" fontId="1" fillId="5" borderId="3"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0" fontId="1" fillId="5" borderId="3" xfId="0" applyNumberFormat="1" applyFont="1" applyFill="1" applyBorder="1" applyAlignment="1">
      <alignment horizontal="center" vertical="center" wrapText="1"/>
    </xf>
    <xf numFmtId="4" fontId="1" fillId="5" borderId="3" xfId="0" applyNumberFormat="1" applyFont="1" applyFill="1" applyBorder="1" applyAlignment="1">
      <alignment horizontal="center" vertical="center" wrapText="1"/>
    </xf>
    <xf numFmtId="0" fontId="11" fillId="7" borderId="3" xfId="0" applyFont="1" applyFill="1" applyBorder="1" applyAlignment="1">
      <alignment horizontal="center" vertical="center" wrapText="1"/>
    </xf>
    <xf numFmtId="4" fontId="11" fillId="0" borderId="3"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wrapText="1"/>
    </xf>
    <xf numFmtId="173" fontId="1" fillId="0" borderId="3"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4" fontId="11" fillId="0" borderId="3" xfId="14" applyNumberFormat="1" applyFont="1" applyFill="1" applyBorder="1" applyAlignment="1" applyProtection="1">
      <alignment horizontal="center" vertical="center" wrapText="1"/>
    </xf>
    <xf numFmtId="4" fontId="11" fillId="0" borderId="3" xfId="14"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4" fontId="1" fillId="0" borderId="3" xfId="7" applyNumberFormat="1" applyFont="1" applyFill="1" applyBorder="1" applyAlignment="1" applyProtection="1">
      <alignment horizontal="center" vertical="center" wrapText="1"/>
    </xf>
    <xf numFmtId="0" fontId="1" fillId="0" borderId="3" xfId="0" applyNumberFormat="1" applyFont="1" applyFill="1" applyBorder="1" applyAlignment="1">
      <alignment horizontal="center" vertical="center" wrapText="1"/>
    </xf>
    <xf numFmtId="4" fontId="1" fillId="0" borderId="3" xfId="14" applyNumberFormat="1" applyFont="1" applyFill="1" applyBorder="1" applyAlignment="1" applyProtection="1">
      <alignment horizontal="center" vertical="center" wrapText="1"/>
    </xf>
    <xf numFmtId="4" fontId="1" fillId="0" borderId="3" xfId="14" applyNumberFormat="1" applyFont="1" applyFill="1" applyBorder="1" applyAlignment="1">
      <alignment horizontal="center" vertical="center" wrapText="1"/>
    </xf>
    <xf numFmtId="0" fontId="11" fillId="5" borderId="3" xfId="13" applyNumberFormat="1" applyFont="1" applyFill="1" applyBorder="1" applyAlignment="1">
      <alignment horizontal="center" vertical="center" wrapText="1"/>
    </xf>
    <xf numFmtId="0" fontId="34" fillId="5" borderId="10" xfId="6" applyNumberFormat="1" applyFont="1" applyFill="1" applyBorder="1" applyAlignment="1">
      <alignment horizontal="center" vertical="center" wrapText="1"/>
    </xf>
    <xf numFmtId="0" fontId="34" fillId="5" borderId="10" xfId="0" applyFont="1" applyFill="1" applyBorder="1" applyAlignment="1">
      <alignment horizontal="center" vertical="center" wrapText="1"/>
    </xf>
    <xf numFmtId="4" fontId="34" fillId="0" borderId="10" xfId="7" applyNumberFormat="1" applyFont="1" applyFill="1" applyBorder="1" applyAlignment="1" applyProtection="1">
      <alignment horizontal="center" vertical="center" wrapText="1"/>
    </xf>
    <xf numFmtId="0" fontId="11" fillId="5" borderId="10" xfId="0" applyNumberFormat="1" applyFont="1" applyFill="1" applyBorder="1" applyAlignment="1">
      <alignment horizontal="center" vertical="center" wrapText="1"/>
    </xf>
    <xf numFmtId="4" fontId="34" fillId="5" borderId="10" xfId="6" applyNumberFormat="1" applyFont="1" applyFill="1" applyBorder="1" applyAlignment="1">
      <alignment horizontal="center" vertical="center" wrapText="1"/>
    </xf>
    <xf numFmtId="0" fontId="34" fillId="5" borderId="10" xfId="7" applyNumberFormat="1" applyFont="1" applyFill="1" applyBorder="1" applyAlignment="1" applyProtection="1">
      <alignment horizontal="center" vertical="center" wrapText="1"/>
    </xf>
    <xf numFmtId="4" fontId="34" fillId="5" borderId="10" xfId="10" applyNumberFormat="1" applyFont="1" applyFill="1" applyBorder="1" applyAlignment="1">
      <alignment horizontal="center" vertical="center" wrapText="1"/>
    </xf>
    <xf numFmtId="0" fontId="11" fillId="5" borderId="10" xfId="0" applyFont="1" applyFill="1" applyBorder="1" applyAlignment="1">
      <alignment horizontal="center" vertical="center" wrapText="1"/>
    </xf>
    <xf numFmtId="14" fontId="21" fillId="0" borderId="3" xfId="0" applyNumberFormat="1" applyFont="1" applyFill="1" applyBorder="1" applyAlignment="1">
      <alignment horizontal="center" vertical="center"/>
    </xf>
    <xf numFmtId="3" fontId="20" fillId="5" borderId="3" xfId="0" applyNumberFormat="1" applyFont="1" applyFill="1" applyBorder="1" applyAlignment="1">
      <alignment horizontal="center" vertical="center"/>
    </xf>
    <xf numFmtId="9" fontId="6" fillId="5" borderId="3" xfId="0" applyNumberFormat="1" applyFont="1" applyFill="1" applyBorder="1" applyAlignment="1">
      <alignment horizontal="center" vertical="center" wrapText="1"/>
    </xf>
    <xf numFmtId="4" fontId="6" fillId="5" borderId="3" xfId="0" applyNumberFormat="1" applyFont="1" applyFill="1" applyBorder="1" applyAlignment="1">
      <alignment horizontal="center" vertical="center"/>
    </xf>
    <xf numFmtId="14" fontId="21" fillId="5" borderId="3" xfId="0" applyNumberFormat="1" applyFont="1" applyFill="1" applyBorder="1" applyAlignment="1">
      <alignment horizontal="center" vertical="center" wrapText="1"/>
    </xf>
    <xf numFmtId="14" fontId="6" fillId="5" borderId="3" xfId="0" applyNumberFormat="1" applyFont="1" applyFill="1" applyBorder="1" applyAlignment="1">
      <alignment horizontal="center" vertical="center"/>
    </xf>
    <xf numFmtId="14" fontId="28" fillId="5" borderId="3" xfId="0" applyNumberFormat="1" applyFont="1" applyFill="1" applyBorder="1" applyAlignment="1">
      <alignment horizontal="center" vertical="center" wrapText="1"/>
    </xf>
    <xf numFmtId="4" fontId="28" fillId="5" borderId="3" xfId="14" applyNumberFormat="1" applyFont="1" applyFill="1" applyBorder="1" applyAlignment="1" applyProtection="1">
      <alignment horizontal="center" vertical="center" wrapText="1"/>
    </xf>
    <xf numFmtId="172" fontId="21" fillId="5" borderId="3" xfId="0" applyNumberFormat="1" applyFont="1" applyFill="1" applyBorder="1" applyAlignment="1">
      <alignment horizontal="center" vertical="center" wrapText="1"/>
    </xf>
    <xf numFmtId="14" fontId="11" fillId="0" borderId="3" xfId="0" applyNumberFormat="1" applyFont="1" applyFill="1" applyBorder="1" applyAlignment="1">
      <alignment horizontal="center" vertical="center" wrapText="1"/>
    </xf>
    <xf numFmtId="3" fontId="33" fillId="5" borderId="3" xfId="0" applyNumberFormat="1" applyFont="1" applyFill="1" applyBorder="1" applyAlignment="1">
      <alignment horizontal="center" vertical="center"/>
    </xf>
    <xf numFmtId="14" fontId="1" fillId="5" borderId="3"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xf>
    <xf numFmtId="9" fontId="1" fillId="5" borderId="3" xfId="0" applyNumberFormat="1" applyFont="1" applyFill="1" applyBorder="1" applyAlignment="1">
      <alignment horizontal="center" vertical="center" wrapText="1"/>
    </xf>
    <xf numFmtId="4" fontId="1" fillId="5" borderId="3" xfId="0" applyNumberFormat="1" applyFont="1" applyFill="1" applyBorder="1" applyAlignment="1">
      <alignment horizontal="center" vertical="center"/>
    </xf>
    <xf numFmtId="14" fontId="11" fillId="5" borderId="3" xfId="0" applyNumberFormat="1" applyFont="1" applyFill="1" applyBorder="1" applyAlignment="1">
      <alignment horizontal="center" vertical="center" wrapText="1"/>
    </xf>
    <xf numFmtId="14" fontId="11" fillId="5" borderId="3" xfId="0" applyNumberFormat="1" applyFont="1" applyFill="1" applyBorder="1" applyAlignment="1">
      <alignment horizontal="center" vertical="center"/>
    </xf>
    <xf numFmtId="173" fontId="1" fillId="0" borderId="3" xfId="13" applyNumberFormat="1" applyFont="1" applyFill="1" applyBorder="1" applyAlignment="1">
      <alignment horizontal="center" vertical="center" wrapText="1"/>
    </xf>
    <xf numFmtId="0" fontId="1" fillId="0" borderId="3" xfId="13" applyFont="1" applyFill="1" applyBorder="1" applyAlignment="1">
      <alignment horizontal="center" vertical="center" wrapText="1"/>
    </xf>
    <xf numFmtId="4" fontId="1" fillId="0" borderId="3" xfId="28" applyNumberFormat="1" applyFont="1" applyFill="1" applyBorder="1" applyAlignment="1" applyProtection="1">
      <alignment horizontal="center" vertical="center" wrapText="1"/>
    </xf>
    <xf numFmtId="4" fontId="1" fillId="0" borderId="3" xfId="28" applyNumberFormat="1" applyFont="1" applyFill="1" applyBorder="1" applyAlignment="1">
      <alignment horizontal="center" vertical="center" wrapText="1"/>
    </xf>
    <xf numFmtId="14" fontId="1" fillId="5" borderId="3" xfId="0" applyNumberFormat="1" applyFont="1" applyFill="1" applyBorder="1" applyAlignment="1">
      <alignment horizontal="center" vertical="center"/>
    </xf>
    <xf numFmtId="4" fontId="1" fillId="5" borderId="3" xfId="14" applyNumberFormat="1" applyFont="1" applyFill="1" applyBorder="1" applyAlignment="1" applyProtection="1">
      <alignment horizontal="center" vertical="center" wrapText="1"/>
    </xf>
    <xf numFmtId="4" fontId="11" fillId="5" borderId="3" xfId="10" applyNumberFormat="1" applyFont="1" applyFill="1" applyBorder="1" applyAlignment="1" applyProtection="1">
      <alignment horizontal="center" vertical="center" wrapText="1"/>
    </xf>
    <xf numFmtId="14" fontId="34" fillId="5" borderId="3" xfId="0" applyNumberFormat="1" applyFont="1" applyFill="1" applyBorder="1" applyAlignment="1">
      <alignment horizontal="center" vertical="center" wrapText="1"/>
    </xf>
    <xf numFmtId="4" fontId="34" fillId="0" borderId="3" xfId="7" applyNumberFormat="1" applyFont="1" applyFill="1" applyBorder="1" applyAlignment="1" applyProtection="1">
      <alignment horizontal="center" vertical="center" wrapText="1"/>
    </xf>
    <xf numFmtId="4" fontId="34" fillId="5" borderId="3" xfId="14" applyNumberFormat="1" applyFont="1" applyFill="1" applyBorder="1" applyAlignment="1" applyProtection="1">
      <alignment horizontal="center" vertical="center" wrapText="1"/>
    </xf>
    <xf numFmtId="0" fontId="11" fillId="5" borderId="3" xfId="226" applyFont="1" applyFill="1" applyBorder="1" applyAlignment="1">
      <alignment horizontal="center" vertical="center" wrapText="1"/>
    </xf>
    <xf numFmtId="172" fontId="11" fillId="5" borderId="3" xfId="0" applyNumberFormat="1" applyFont="1" applyFill="1" applyBorder="1" applyAlignment="1">
      <alignment horizontal="center" vertical="center" wrapText="1"/>
    </xf>
    <xf numFmtId="3" fontId="33" fillId="4" borderId="3" xfId="0" applyNumberFormat="1" applyFont="1" applyFill="1" applyBorder="1" applyAlignment="1">
      <alignment horizontal="center" vertical="center"/>
    </xf>
    <xf numFmtId="0" fontId="44" fillId="5" borderId="3" xfId="6" applyNumberFormat="1" applyFont="1" applyFill="1" applyBorder="1" applyAlignment="1">
      <alignment horizontal="center" vertical="center" wrapText="1"/>
    </xf>
    <xf numFmtId="4" fontId="28" fillId="5" borderId="3" xfId="8" applyNumberFormat="1" applyFont="1" applyFill="1" applyBorder="1" applyAlignment="1" applyProtection="1">
      <alignment horizontal="center" vertical="center" wrapText="1"/>
    </xf>
    <xf numFmtId="4" fontId="21" fillId="5" borderId="3" xfId="32" applyNumberFormat="1" applyFont="1" applyFill="1" applyBorder="1" applyAlignment="1">
      <alignment horizontal="center" vertical="center" wrapText="1"/>
    </xf>
    <xf numFmtId="9" fontId="21" fillId="5" borderId="3" xfId="0" applyNumberFormat="1" applyFont="1" applyFill="1" applyBorder="1" applyAlignment="1">
      <alignment horizontal="center" vertical="center" wrapText="1"/>
    </xf>
    <xf numFmtId="14" fontId="20" fillId="5" borderId="3" xfId="0" applyNumberFormat="1" applyFont="1" applyFill="1" applyBorder="1" applyAlignment="1">
      <alignment horizontal="center" vertical="center" wrapText="1"/>
    </xf>
    <xf numFmtId="14" fontId="6" fillId="0" borderId="3" xfId="13" applyNumberFormat="1" applyFont="1" applyFill="1" applyBorder="1" applyAlignment="1">
      <alignment horizontal="center" vertical="center" wrapText="1"/>
    </xf>
    <xf numFmtId="4" fontId="6" fillId="0" borderId="3" xfId="32" applyNumberFormat="1" applyFont="1" applyFill="1" applyBorder="1" applyAlignment="1" applyProtection="1">
      <alignment horizontal="center" vertical="center" wrapText="1"/>
    </xf>
    <xf numFmtId="0" fontId="26" fillId="5" borderId="3" xfId="0" applyNumberFormat="1" applyFont="1" applyFill="1" applyBorder="1" applyAlignment="1">
      <alignment horizontal="center" vertical="center" wrapText="1"/>
    </xf>
    <xf numFmtId="3" fontId="20" fillId="4" borderId="3" xfId="0" applyNumberFormat="1" applyFont="1" applyFill="1" applyBorder="1" applyAlignment="1">
      <alignment horizontal="center" vertical="center"/>
    </xf>
    <xf numFmtId="4" fontId="6" fillId="5" borderId="4" xfId="14" applyNumberFormat="1" applyFont="1" applyFill="1" applyBorder="1" applyAlignment="1">
      <alignment horizontal="center" vertical="center" wrapText="1"/>
    </xf>
    <xf numFmtId="4" fontId="28" fillId="5" borderId="4" xfId="14" applyNumberFormat="1" applyFont="1" applyFill="1" applyBorder="1" applyAlignment="1">
      <alignment horizontal="center" vertical="center" wrapText="1"/>
    </xf>
    <xf numFmtId="4" fontId="21" fillId="5" borderId="4" xfId="6" applyNumberFormat="1" applyFont="1" applyFill="1" applyBorder="1" applyAlignment="1">
      <alignment horizontal="center" vertical="center" wrapText="1"/>
    </xf>
    <xf numFmtId="4" fontId="21" fillId="5" borderId="4" xfId="13" applyNumberFormat="1" applyFont="1" applyFill="1" applyBorder="1" applyAlignment="1">
      <alignment horizontal="center" vertical="center" wrapText="1"/>
    </xf>
    <xf numFmtId="4" fontId="20" fillId="5" borderId="4" xfId="0" applyNumberFormat="1" applyFont="1" applyFill="1" applyBorder="1" applyAlignment="1">
      <alignment horizontal="center" vertical="center"/>
    </xf>
    <xf numFmtId="4" fontId="6" fillId="0" borderId="4" xfId="9" applyNumberFormat="1" applyFont="1" applyFill="1" applyBorder="1" applyAlignment="1">
      <alignment horizontal="center" vertical="center" wrapText="1"/>
    </xf>
    <xf numFmtId="4" fontId="6" fillId="0" borderId="4" xfId="6" applyNumberFormat="1" applyFont="1" applyFill="1" applyBorder="1" applyAlignment="1">
      <alignment horizontal="center" vertical="center" wrapText="1"/>
    </xf>
    <xf numFmtId="4" fontId="6" fillId="0" borderId="4" xfId="13" applyNumberFormat="1" applyFont="1" applyFill="1" applyBorder="1" applyAlignment="1">
      <alignment horizontal="center" vertical="center" wrapText="1"/>
    </xf>
    <xf numFmtId="4" fontId="6" fillId="5" borderId="4" xfId="0" applyNumberFormat="1" applyFont="1" applyFill="1" applyBorder="1" applyAlignment="1">
      <alignment horizontal="center" vertical="center" wrapText="1"/>
    </xf>
    <xf numFmtId="14" fontId="20" fillId="5" borderId="10" xfId="0" applyNumberFormat="1" applyFont="1" applyFill="1" applyBorder="1" applyAlignment="1">
      <alignment horizontal="center" vertical="center" wrapText="1"/>
    </xf>
    <xf numFmtId="14" fontId="21" fillId="5" borderId="10" xfId="0" applyNumberFormat="1" applyFont="1" applyFill="1" applyBorder="1" applyAlignment="1">
      <alignment horizontal="center" vertical="center" wrapText="1"/>
    </xf>
    <xf numFmtId="3" fontId="20" fillId="4" borderId="10" xfId="0" applyNumberFormat="1" applyFont="1" applyFill="1" applyBorder="1" applyAlignment="1">
      <alignment horizontal="center" vertical="center"/>
    </xf>
    <xf numFmtId="3" fontId="20" fillId="5" borderId="10" xfId="0" applyNumberFormat="1" applyFont="1" applyFill="1" applyBorder="1" applyAlignment="1">
      <alignment horizontal="center" vertical="center"/>
    </xf>
    <xf numFmtId="2" fontId="21" fillId="5" borderId="10" xfId="0" applyNumberFormat="1" applyFont="1" applyFill="1" applyBorder="1" applyAlignment="1">
      <alignment horizontal="center" vertical="center" wrapText="1"/>
    </xf>
    <xf numFmtId="2" fontId="20" fillId="5" borderId="10" xfId="0" applyNumberFormat="1" applyFont="1" applyFill="1" applyBorder="1" applyAlignment="1">
      <alignment horizontal="center" vertical="center" wrapText="1"/>
    </xf>
    <xf numFmtId="2" fontId="6" fillId="5" borderId="10" xfId="0" applyNumberFormat="1" applyFont="1" applyFill="1" applyBorder="1" applyAlignment="1">
      <alignment horizontal="center" vertical="center" wrapText="1"/>
    </xf>
    <xf numFmtId="4" fontId="20" fillId="0" borderId="10" xfId="0" applyNumberFormat="1" applyFont="1" applyFill="1" applyBorder="1" applyAlignment="1">
      <alignment horizontal="center" vertical="center"/>
    </xf>
    <xf numFmtId="0" fontId="20" fillId="5" borderId="10" xfId="0" applyNumberFormat="1" applyFont="1" applyFill="1" applyBorder="1" applyAlignment="1">
      <alignment horizontal="center" vertical="center" wrapText="1"/>
    </xf>
    <xf numFmtId="4" fontId="20" fillId="5" borderId="10" xfId="0" applyNumberFormat="1" applyFont="1" applyFill="1" applyBorder="1" applyAlignment="1">
      <alignment horizontal="center" vertical="center"/>
    </xf>
    <xf numFmtId="4" fontId="20" fillId="5" borderId="12" xfId="0" applyNumberFormat="1" applyFont="1" applyFill="1" applyBorder="1" applyAlignment="1">
      <alignment horizontal="center" vertical="center"/>
    </xf>
    <xf numFmtId="4" fontId="28" fillId="5" borderId="3" xfId="8" applyNumberFormat="1" applyFont="1" applyFill="1" applyBorder="1" applyAlignment="1">
      <alignment horizontal="center" vertical="center" wrapText="1"/>
    </xf>
    <xf numFmtId="4" fontId="28" fillId="5" borderId="3" xfId="0" applyNumberFormat="1" applyFont="1" applyFill="1" applyBorder="1" applyAlignment="1">
      <alignment horizontal="right" vertical="center" wrapText="1"/>
    </xf>
    <xf numFmtId="0" fontId="27" fillId="5" borderId="3" xfId="0" applyFont="1" applyFill="1" applyBorder="1" applyAlignment="1">
      <alignment horizontal="center" vertical="center" wrapText="1"/>
    </xf>
    <xf numFmtId="14" fontId="50" fillId="0" borderId="3" xfId="6" applyNumberFormat="1" applyFont="1" applyFill="1" applyBorder="1" applyAlignment="1">
      <alignment horizontal="center" vertical="center" wrapText="1"/>
    </xf>
    <xf numFmtId="0" fontId="50" fillId="5" borderId="3" xfId="0" applyFont="1" applyFill="1" applyBorder="1" applyAlignment="1">
      <alignment horizontal="center" vertical="center"/>
    </xf>
    <xf numFmtId="0" fontId="50" fillId="5" borderId="3" xfId="0" applyFont="1" applyFill="1" applyBorder="1" applyAlignment="1">
      <alignment horizontal="center" vertical="center" wrapText="1"/>
    </xf>
    <xf numFmtId="4" fontId="29" fillId="0" borderId="3" xfId="0" applyNumberFormat="1" applyFont="1" applyFill="1" applyBorder="1" applyAlignment="1">
      <alignment horizontal="center" vertical="center" wrapText="1"/>
    </xf>
    <xf numFmtId="9" fontId="29" fillId="5" borderId="3" xfId="0" applyNumberFormat="1" applyFont="1" applyFill="1" applyBorder="1" applyAlignment="1">
      <alignment horizontal="center" vertical="center" wrapText="1"/>
    </xf>
    <xf numFmtId="4" fontId="29" fillId="5" borderId="3" xfId="10" applyNumberFormat="1" applyFont="1" applyFill="1" applyBorder="1" applyAlignment="1">
      <alignment horizontal="right" vertical="center" wrapText="1"/>
    </xf>
    <xf numFmtId="0" fontId="42" fillId="5" borderId="3" xfId="6" applyNumberFormat="1" applyFont="1" applyFill="1" applyBorder="1" applyAlignment="1">
      <alignment horizontal="center" vertical="center" wrapText="1"/>
    </xf>
    <xf numFmtId="2" fontId="42" fillId="5" borderId="3" xfId="6" applyNumberFormat="1" applyFont="1" applyFill="1" applyBorder="1" applyAlignment="1">
      <alignment horizontal="center" vertical="center" wrapText="1"/>
    </xf>
    <xf numFmtId="0" fontId="42" fillId="5" borderId="3" xfId="0" applyFont="1" applyFill="1" applyBorder="1" applyAlignment="1">
      <alignment horizontal="center" vertical="center" wrapText="1"/>
    </xf>
    <xf numFmtId="49" fontId="26" fillId="5" borderId="3" xfId="0" applyNumberFormat="1" applyFont="1" applyFill="1" applyBorder="1" applyAlignment="1">
      <alignment horizontal="center" vertical="center" wrapText="1"/>
    </xf>
    <xf numFmtId="14" fontId="21" fillId="4" borderId="3" xfId="6" applyNumberFormat="1" applyFont="1" applyFill="1" applyBorder="1" applyAlignment="1">
      <alignment horizontal="center" vertical="center" wrapText="1"/>
    </xf>
    <xf numFmtId="14" fontId="21" fillId="4" borderId="3" xfId="0" applyNumberFormat="1" applyFont="1" applyFill="1" applyBorder="1" applyAlignment="1">
      <alignment horizontal="center" vertical="center" wrapText="1"/>
    </xf>
    <xf numFmtId="14" fontId="50" fillId="4" borderId="3" xfId="6" applyNumberFormat="1" applyFont="1" applyFill="1" applyBorder="1" applyAlignment="1">
      <alignment horizontal="center" vertical="center" wrapText="1"/>
    </xf>
    <xf numFmtId="14" fontId="28" fillId="4" borderId="3" xfId="6" applyNumberFormat="1" applyFont="1" applyFill="1" applyBorder="1" applyAlignment="1">
      <alignment horizontal="center" vertical="center" wrapText="1"/>
    </xf>
    <xf numFmtId="0" fontId="6" fillId="5" borderId="4" xfId="6" applyNumberFormat="1" applyFont="1" applyFill="1" applyBorder="1" applyAlignment="1">
      <alignment horizontal="center" vertical="center" wrapText="1"/>
    </xf>
    <xf numFmtId="0" fontId="50" fillId="5" borderId="4"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21" fillId="5" borderId="4" xfId="0" applyFont="1" applyFill="1" applyBorder="1" applyAlignment="1">
      <alignment horizontal="center" vertical="center" wrapText="1"/>
    </xf>
    <xf numFmtId="14" fontId="21" fillId="4" borderId="10" xfId="6" applyNumberFormat="1" applyFont="1" applyFill="1" applyBorder="1" applyAlignment="1">
      <alignment horizontal="center" vertical="center" wrapText="1"/>
    </xf>
    <xf numFmtId="173" fontId="21" fillId="8" borderId="10" xfId="13" applyNumberFormat="1" applyFont="1" applyFill="1" applyBorder="1" applyAlignment="1">
      <alignment horizontal="center" vertical="center" wrapText="1"/>
    </xf>
    <xf numFmtId="0" fontId="21" fillId="5" borderId="10" xfId="13" applyFont="1" applyFill="1" applyBorder="1" applyAlignment="1">
      <alignment horizontal="center" vertical="center" wrapText="1"/>
    </xf>
    <xf numFmtId="0" fontId="21" fillId="7" borderId="10" xfId="0" applyFont="1" applyFill="1" applyBorder="1" applyAlignment="1">
      <alignment horizontal="center" vertical="center" wrapText="1"/>
    </xf>
    <xf numFmtId="4" fontId="21" fillId="0" borderId="10" xfId="28" applyNumberFormat="1" applyFont="1" applyFill="1" applyBorder="1" applyAlignment="1" applyProtection="1">
      <alignment horizontal="center" vertical="center" wrapText="1"/>
    </xf>
    <xf numFmtId="172" fontId="21" fillId="5" borderId="10" xfId="0" applyNumberFormat="1" applyFont="1" applyFill="1" applyBorder="1" applyAlignment="1">
      <alignment horizontal="center" vertical="center" wrapText="1"/>
    </xf>
    <xf numFmtId="4" fontId="21" fillId="5" borderId="10" xfId="28" applyNumberFormat="1" applyFont="1" applyFill="1" applyBorder="1" applyAlignment="1">
      <alignment horizontal="center" vertical="center" wrapText="1"/>
    </xf>
    <xf numFmtId="4" fontId="21" fillId="5" borderId="10" xfId="6" applyNumberFormat="1" applyFont="1" applyFill="1" applyBorder="1" applyAlignment="1">
      <alignment horizontal="center" vertical="center" wrapText="1"/>
    </xf>
    <xf numFmtId="0" fontId="21" fillId="5" borderId="12" xfId="0" applyFont="1" applyFill="1" applyBorder="1" applyAlignment="1">
      <alignment horizontal="center" vertical="center" wrapText="1"/>
    </xf>
    <xf numFmtId="0" fontId="4" fillId="5" borderId="18" xfId="3" applyFill="1" applyBorder="1" applyAlignment="1">
      <alignment horizontal="center" vertical="center"/>
    </xf>
    <xf numFmtId="14" fontId="21" fillId="4" borderId="6" xfId="6" applyNumberFormat="1" applyFont="1" applyFill="1" applyBorder="1" applyAlignment="1">
      <alignment horizontal="center" vertical="center" wrapText="1"/>
    </xf>
    <xf numFmtId="14" fontId="21" fillId="0" borderId="6" xfId="6" applyNumberFormat="1" applyFont="1" applyFill="1" applyBorder="1" applyAlignment="1">
      <alignment horizontal="center" vertical="center" wrapText="1"/>
    </xf>
    <xf numFmtId="0" fontId="21" fillId="0" borderId="6" xfId="0" applyFont="1" applyFill="1" applyBorder="1" applyAlignment="1">
      <alignment horizontal="center" vertical="center" wrapText="1"/>
    </xf>
    <xf numFmtId="0" fontId="20" fillId="5" borderId="6" xfId="0" applyFont="1" applyFill="1" applyBorder="1" applyAlignment="1">
      <alignment horizontal="center" vertical="center" wrapText="1"/>
    </xf>
    <xf numFmtId="49" fontId="20" fillId="5" borderId="6" xfId="0" applyNumberFormat="1" applyFont="1" applyFill="1" applyBorder="1" applyAlignment="1">
      <alignment horizontal="center" vertical="center" wrapText="1"/>
    </xf>
    <xf numFmtId="4" fontId="20" fillId="0" borderId="6" xfId="0" applyNumberFormat="1" applyFont="1" applyFill="1" applyBorder="1" applyAlignment="1">
      <alignment horizontal="center" vertical="center" wrapText="1"/>
    </xf>
    <xf numFmtId="4" fontId="20" fillId="5" borderId="6" xfId="0" applyNumberFormat="1" applyFont="1" applyFill="1" applyBorder="1" applyAlignment="1">
      <alignment horizontal="center" vertical="center" wrapText="1"/>
    </xf>
    <xf numFmtId="0" fontId="20" fillId="5" borderId="19" xfId="0" applyFont="1" applyFill="1" applyBorder="1" applyAlignment="1">
      <alignment horizontal="center" vertical="center" wrapText="1"/>
    </xf>
    <xf numFmtId="1" fontId="21" fillId="0" borderId="3" xfId="0" applyNumberFormat="1" applyFont="1" applyFill="1" applyBorder="1" applyAlignment="1">
      <alignment horizontal="center" vertical="center" wrapText="1"/>
    </xf>
    <xf numFmtId="173" fontId="28" fillId="0" borderId="3" xfId="6" applyNumberFormat="1" applyFont="1" applyFill="1" applyBorder="1" applyAlignment="1">
      <alignment horizontal="center" vertical="center" wrapText="1"/>
    </xf>
    <xf numFmtId="173" fontId="21" fillId="0" borderId="3" xfId="6" applyNumberFormat="1" applyFont="1" applyFill="1" applyBorder="1" applyAlignment="1">
      <alignment horizontal="center" vertical="center" wrapText="1"/>
    </xf>
    <xf numFmtId="0" fontId="6" fillId="0" borderId="18" xfId="225" applyFont="1" applyFill="1" applyBorder="1" applyAlignment="1">
      <alignment horizontal="center" vertical="center" wrapText="1"/>
    </xf>
    <xf numFmtId="49" fontId="21" fillId="0" borderId="6" xfId="6" applyNumberFormat="1" applyFont="1" applyFill="1" applyBorder="1" applyAlignment="1">
      <alignment horizontal="center" vertical="center" wrapText="1"/>
    </xf>
    <xf numFmtId="3" fontId="20" fillId="5" borderId="6" xfId="0" applyNumberFormat="1" applyFont="1" applyFill="1" applyBorder="1" applyAlignment="1">
      <alignment horizontal="center" vertical="center"/>
    </xf>
    <xf numFmtId="4" fontId="21" fillId="0" borderId="6" xfId="7" applyNumberFormat="1" applyFont="1" applyFill="1" applyBorder="1" applyAlignment="1" applyProtection="1">
      <alignment horizontal="center" vertical="center" wrapText="1"/>
    </xf>
    <xf numFmtId="4" fontId="21" fillId="5" borderId="4" xfId="14" applyNumberFormat="1" applyFont="1" applyFill="1" applyBorder="1" applyAlignment="1">
      <alignment horizontal="center" vertical="center" wrapText="1"/>
    </xf>
    <xf numFmtId="4" fontId="21" fillId="5" borderId="4" xfId="10" applyNumberFormat="1" applyFont="1" applyFill="1" applyBorder="1" applyAlignment="1">
      <alignment horizontal="center" vertical="center" wrapText="1"/>
    </xf>
    <xf numFmtId="4" fontId="21" fillId="5" borderId="4" xfId="0" applyNumberFormat="1" applyFont="1" applyFill="1" applyBorder="1" applyAlignment="1">
      <alignment horizontal="center" vertical="center" wrapText="1"/>
    </xf>
    <xf numFmtId="14" fontId="21" fillId="0" borderId="10" xfId="0" applyNumberFormat="1" applyFont="1" applyFill="1" applyBorder="1" applyAlignment="1">
      <alignment horizontal="center" vertical="center" wrapText="1"/>
    </xf>
    <xf numFmtId="0" fontId="21" fillId="0" borderId="10" xfId="0" applyNumberFormat="1" applyFont="1" applyFill="1" applyBorder="1" applyAlignment="1">
      <alignment horizontal="center" vertical="center" wrapText="1"/>
    </xf>
    <xf numFmtId="0" fontId="28" fillId="0" borderId="10" xfId="0" applyFont="1" applyFill="1" applyBorder="1" applyAlignment="1">
      <alignment horizontal="center" vertical="center" wrapText="1"/>
    </xf>
    <xf numFmtId="4" fontId="21" fillId="0" borderId="12" xfId="8" applyNumberFormat="1" applyFont="1" applyFill="1" applyBorder="1" applyAlignment="1">
      <alignment horizontal="center" vertical="center" wrapText="1"/>
    </xf>
    <xf numFmtId="4" fontId="28" fillId="5" borderId="4" xfId="8" applyNumberFormat="1" applyFont="1" applyFill="1" applyBorder="1" applyAlignment="1">
      <alignment horizontal="center" vertical="center" wrapText="1"/>
    </xf>
    <xf numFmtId="4" fontId="28" fillId="5" borderId="4" xfId="1" applyNumberFormat="1" applyFont="1" applyFill="1" applyBorder="1" applyAlignment="1">
      <alignment horizontal="center" vertical="center" wrapText="1"/>
    </xf>
    <xf numFmtId="4" fontId="21" fillId="5" borderId="12" xfId="9" applyNumberFormat="1" applyFont="1" applyFill="1" applyBorder="1" applyAlignment="1">
      <alignment horizontal="center" vertical="center" wrapText="1"/>
    </xf>
    <xf numFmtId="4" fontId="1" fillId="5" borderId="4" xfId="0" applyNumberFormat="1" applyFont="1" applyFill="1" applyBorder="1" applyAlignment="1">
      <alignment horizontal="center" vertical="center" wrapText="1"/>
    </xf>
    <xf numFmtId="4" fontId="11" fillId="5" borderId="4" xfId="0" applyNumberFormat="1" applyFont="1" applyFill="1" applyBorder="1" applyAlignment="1">
      <alignment horizontal="center" vertical="center" wrapText="1"/>
    </xf>
    <xf numFmtId="4" fontId="1" fillId="0" borderId="4" xfId="6" applyNumberFormat="1" applyFont="1" applyFill="1" applyBorder="1" applyAlignment="1">
      <alignment horizontal="center" vertical="center" wrapText="1"/>
    </xf>
    <xf numFmtId="4" fontId="1" fillId="5" borderId="4" xfId="14" applyNumberFormat="1" applyFont="1" applyFill="1" applyBorder="1" applyAlignment="1">
      <alignment horizontal="center" vertical="center" wrapText="1"/>
    </xf>
    <xf numFmtId="4" fontId="11" fillId="5" borderId="4" xfId="10" applyNumberFormat="1" applyFont="1" applyFill="1" applyBorder="1" applyAlignment="1">
      <alignment horizontal="center" vertical="center" wrapText="1"/>
    </xf>
    <xf numFmtId="4" fontId="34" fillId="5" borderId="4" xfId="14" applyNumberFormat="1" applyFont="1" applyFill="1" applyBorder="1" applyAlignment="1">
      <alignment horizontal="center" vertical="center" wrapText="1"/>
    </xf>
    <xf numFmtId="4" fontId="11" fillId="5" borderId="4" xfId="14" applyNumberFormat="1" applyFont="1" applyFill="1" applyBorder="1" applyAlignment="1">
      <alignment horizontal="center" vertical="center" wrapText="1"/>
    </xf>
    <xf numFmtId="4" fontId="11" fillId="5" borderId="4" xfId="6" applyNumberFormat="1" applyFont="1" applyFill="1" applyBorder="1" applyAlignment="1">
      <alignment horizontal="center" vertical="center" wrapText="1"/>
    </xf>
    <xf numFmtId="4" fontId="11" fillId="5" borderId="4" xfId="8" applyNumberFormat="1" applyFont="1" applyFill="1" applyBorder="1" applyAlignment="1">
      <alignment horizontal="center" vertical="center" wrapText="1"/>
    </xf>
    <xf numFmtId="14" fontId="11" fillId="5" borderId="10" xfId="0" applyNumberFormat="1" applyFont="1" applyFill="1" applyBorder="1" applyAlignment="1">
      <alignment horizontal="center" vertical="center" wrapText="1"/>
    </xf>
    <xf numFmtId="14" fontId="11" fillId="0" borderId="10" xfId="6" applyNumberFormat="1" applyFont="1" applyFill="1" applyBorder="1" applyAlignment="1">
      <alignment horizontal="center" vertical="center" wrapText="1"/>
    </xf>
    <xf numFmtId="3" fontId="33" fillId="4" borderId="10" xfId="0" applyNumberFormat="1" applyFont="1" applyFill="1" applyBorder="1" applyAlignment="1">
      <alignment horizontal="center" vertical="center"/>
    </xf>
    <xf numFmtId="3" fontId="33" fillId="5" borderId="10" xfId="0" applyNumberFormat="1" applyFont="1" applyFill="1" applyBorder="1" applyAlignment="1">
      <alignment horizontal="center" vertical="center"/>
    </xf>
    <xf numFmtId="0" fontId="11" fillId="5" borderId="10" xfId="6" applyFont="1" applyFill="1" applyBorder="1" applyAlignment="1">
      <alignment horizontal="center" vertical="center" wrapText="1"/>
    </xf>
    <xf numFmtId="0" fontId="11" fillId="8" borderId="10" xfId="13" applyNumberFormat="1" applyFont="1" applyFill="1" applyBorder="1" applyAlignment="1">
      <alignment horizontal="center" vertical="center" wrapText="1"/>
    </xf>
    <xf numFmtId="0" fontId="11" fillId="5" borderId="10" xfId="13" applyFont="1" applyFill="1" applyBorder="1" applyAlignment="1">
      <alignment horizontal="center" vertical="center" wrapText="1"/>
    </xf>
    <xf numFmtId="4" fontId="11" fillId="0" borderId="10" xfId="28" applyNumberFormat="1" applyFont="1" applyFill="1" applyBorder="1" applyAlignment="1" applyProtection="1">
      <alignment horizontal="center" vertical="center" wrapText="1"/>
    </xf>
    <xf numFmtId="0" fontId="11" fillId="5" borderId="10" xfId="7" applyNumberFormat="1" applyFont="1" applyFill="1" applyBorder="1" applyAlignment="1" applyProtection="1">
      <alignment horizontal="center" vertical="center" wrapText="1"/>
    </xf>
    <xf numFmtId="4" fontId="11" fillId="5" borderId="10" xfId="28" applyNumberFormat="1" applyFont="1" applyFill="1" applyBorder="1" applyAlignment="1">
      <alignment horizontal="center" vertical="center" wrapText="1"/>
    </xf>
    <xf numFmtId="4" fontId="11" fillId="5" borderId="12" xfId="6" applyNumberFormat="1" applyFont="1" applyFill="1" applyBorder="1" applyAlignment="1">
      <alignment horizontal="center" vertical="center" wrapText="1"/>
    </xf>
    <xf numFmtId="164" fontId="4" fillId="4" borderId="21" xfId="4" applyFont="1" applyFill="1" applyBorder="1" applyAlignment="1">
      <alignment vertical="center"/>
    </xf>
    <xf numFmtId="4" fontId="4" fillId="4" borderId="22" xfId="3" applyNumberFormat="1" applyFill="1" applyBorder="1" applyAlignment="1">
      <alignment vertical="center"/>
    </xf>
    <xf numFmtId="0" fontId="0" fillId="0" borderId="0" xfId="0" applyAlignment="1">
      <alignment horizontal="center"/>
    </xf>
    <xf numFmtId="2" fontId="11" fillId="0" borderId="4" xfId="0" applyNumberFormat="1" applyFont="1" applyFill="1" applyBorder="1" applyAlignment="1">
      <alignment wrapText="1"/>
    </xf>
    <xf numFmtId="4" fontId="28" fillId="0" borderId="10" xfId="0" applyNumberFormat="1" applyFont="1" applyFill="1" applyBorder="1" applyAlignment="1">
      <alignment horizontal="center" vertical="center" wrapText="1"/>
    </xf>
    <xf numFmtId="0" fontId="6" fillId="0" borderId="38" xfId="3" applyFont="1" applyFill="1" applyBorder="1" applyAlignment="1">
      <alignment horizontal="center" vertical="center" wrapText="1"/>
    </xf>
    <xf numFmtId="0" fontId="6" fillId="0" borderId="11" xfId="3" applyFont="1" applyFill="1" applyBorder="1" applyAlignment="1">
      <alignment horizontal="center" vertical="center" wrapText="1"/>
    </xf>
    <xf numFmtId="0" fontId="6" fillId="0" borderId="39" xfId="3" applyFont="1" applyFill="1" applyBorder="1" applyAlignment="1">
      <alignment horizontal="center" vertical="center" wrapText="1"/>
    </xf>
    <xf numFmtId="0" fontId="21" fillId="0" borderId="6" xfId="6" applyNumberFormat="1" applyFont="1" applyFill="1" applyBorder="1" applyAlignment="1">
      <alignment horizontal="center" vertical="center" wrapText="1"/>
    </xf>
    <xf numFmtId="49" fontId="21" fillId="0" borderId="6" xfId="0" applyNumberFormat="1" applyFont="1" applyFill="1" applyBorder="1" applyAlignment="1">
      <alignment horizontal="center" vertical="center" wrapText="1"/>
    </xf>
    <xf numFmtId="173" fontId="21" fillId="0" borderId="6" xfId="0" applyNumberFormat="1" applyFont="1" applyFill="1" applyBorder="1" applyAlignment="1">
      <alignment horizontal="center" vertical="center" wrapText="1"/>
    </xf>
    <xf numFmtId="0" fontId="21" fillId="0" borderId="6" xfId="0" applyNumberFormat="1" applyFont="1" applyFill="1" applyBorder="1" applyAlignment="1">
      <alignment horizontal="center" vertical="center" wrapText="1"/>
    </xf>
    <xf numFmtId="4" fontId="21" fillId="0" borderId="6" xfId="14" applyNumberFormat="1" applyFont="1" applyFill="1" applyBorder="1" applyAlignment="1" applyProtection="1">
      <alignment horizontal="center" vertical="center" wrapText="1"/>
    </xf>
    <xf numFmtId="4" fontId="21" fillId="0" borderId="6" xfId="14" applyNumberFormat="1" applyFont="1" applyFill="1" applyBorder="1" applyAlignment="1">
      <alignment horizontal="center" vertical="center" wrapText="1"/>
    </xf>
    <xf numFmtId="0" fontId="28" fillId="0" borderId="6" xfId="0" applyFont="1" applyFill="1" applyBorder="1" applyAlignment="1">
      <alignment horizontal="center" vertical="center" wrapText="1"/>
    </xf>
    <xf numFmtId="0" fontId="21" fillId="0" borderId="6" xfId="6" applyFont="1" applyFill="1" applyBorder="1" applyAlignment="1">
      <alignment horizontal="center" vertical="center" wrapText="1"/>
    </xf>
    <xf numFmtId="0" fontId="21" fillId="0" borderId="19" xfId="0" applyFont="1" applyFill="1" applyBorder="1" applyAlignment="1">
      <alignment horizontal="center" vertical="center" wrapText="1"/>
    </xf>
    <xf numFmtId="0" fontId="11" fillId="0" borderId="4" xfId="0" applyFont="1" applyFill="1" applyBorder="1" applyAlignment="1">
      <alignment horizontal="center" vertical="center" wrapText="1"/>
    </xf>
    <xf numFmtId="4" fontId="26" fillId="0" borderId="3" xfId="8" applyNumberFormat="1" applyFont="1" applyFill="1" applyBorder="1" applyAlignment="1" applyProtection="1">
      <alignment horizontal="center" vertical="center" wrapText="1"/>
    </xf>
    <xf numFmtId="4" fontId="26" fillId="0" borderId="3" xfId="8" applyNumberFormat="1" applyFont="1" applyFill="1" applyBorder="1" applyAlignment="1">
      <alignment horizontal="center" vertical="center" wrapText="1"/>
    </xf>
    <xf numFmtId="173" fontId="21" fillId="0" borderId="10" xfId="0" applyNumberFormat="1" applyFont="1" applyFill="1" applyBorder="1" applyAlignment="1">
      <alignment horizontal="center" vertical="center" wrapText="1"/>
    </xf>
    <xf numFmtId="2" fontId="21" fillId="0" borderId="10" xfId="28" applyNumberFormat="1" applyFont="1" applyFill="1" applyBorder="1" applyAlignment="1" applyProtection="1">
      <alignment horizontal="center" vertical="center" wrapText="1"/>
    </xf>
    <xf numFmtId="4" fontId="28" fillId="0" borderId="10" xfId="1" applyNumberFormat="1" applyFont="1" applyFill="1" applyBorder="1" applyAlignment="1">
      <alignment horizontal="center" vertical="center" wrapText="1"/>
    </xf>
    <xf numFmtId="0" fontId="21" fillId="0" borderId="10" xfId="6"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28" fillId="4" borderId="3" xfId="6" applyNumberFormat="1" applyFont="1" applyFill="1" applyBorder="1" applyAlignment="1">
      <alignment horizontal="center" vertical="center" wrapText="1"/>
    </xf>
    <xf numFmtId="0" fontId="21" fillId="4" borderId="3" xfId="6" applyNumberFormat="1" applyFont="1" applyFill="1" applyBorder="1" applyAlignment="1">
      <alignment horizontal="center" vertical="center" wrapText="1"/>
    </xf>
    <xf numFmtId="0" fontId="21" fillId="4" borderId="10" xfId="0" applyFont="1" applyFill="1" applyBorder="1" applyAlignment="1">
      <alignment horizontal="center" vertical="center" wrapText="1"/>
    </xf>
    <xf numFmtId="0" fontId="4" fillId="0" borderId="20" xfId="3" applyFill="1" applyBorder="1" applyAlignment="1">
      <alignment horizontal="center" vertical="center"/>
    </xf>
    <xf numFmtId="0" fontId="2" fillId="0" borderId="21" xfId="3" applyFont="1" applyFill="1" applyBorder="1" applyAlignment="1">
      <alignment horizontal="center" vertical="center" wrapText="1"/>
    </xf>
    <xf numFmtId="0" fontId="2" fillId="0" borderId="22" xfId="3" applyFont="1" applyFill="1" applyBorder="1" applyAlignment="1">
      <alignment horizontal="center" vertical="center" wrapText="1"/>
    </xf>
    <xf numFmtId="0" fontId="4" fillId="0" borderId="21" xfId="3" applyFill="1" applyBorder="1" applyAlignment="1">
      <alignment horizontal="center" vertical="center"/>
    </xf>
    <xf numFmtId="49" fontId="2" fillId="2" borderId="44" xfId="6" applyNumberFormat="1" applyFont="1" applyFill="1" applyBorder="1" applyAlignment="1">
      <alignment horizontal="center" vertical="center" wrapText="1"/>
    </xf>
    <xf numFmtId="0" fontId="18" fillId="0" borderId="20" xfId="6" applyNumberFormat="1" applyFont="1" applyFill="1" applyBorder="1" applyAlignment="1">
      <alignment horizontal="center" vertical="center" wrapText="1"/>
    </xf>
    <xf numFmtId="0" fontId="18" fillId="0" borderId="21" xfId="6" applyNumberFormat="1" applyFont="1" applyFill="1" applyBorder="1" applyAlignment="1">
      <alignment horizontal="center" vertical="center" wrapText="1"/>
    </xf>
    <xf numFmtId="0" fontId="18" fillId="0" borderId="22" xfId="6" applyNumberFormat="1" applyFont="1" applyFill="1" applyBorder="1" applyAlignment="1">
      <alignment horizontal="center" vertical="center" wrapText="1"/>
    </xf>
    <xf numFmtId="0" fontId="2" fillId="2" borderId="43" xfId="6" applyNumberFormat="1" applyFont="1" applyFill="1" applyBorder="1" applyAlignment="1">
      <alignment horizontal="center" vertical="center" wrapText="1"/>
    </xf>
    <xf numFmtId="14" fontId="2" fillId="2" borderId="44" xfId="6" applyNumberFormat="1" applyFont="1" applyFill="1" applyBorder="1" applyAlignment="1">
      <alignment horizontal="center" vertical="center" wrapText="1"/>
    </xf>
    <xf numFmtId="0" fontId="2" fillId="2" borderId="44" xfId="6" applyFont="1" applyFill="1" applyBorder="1" applyAlignment="1">
      <alignment horizontal="center" vertical="center" wrapText="1"/>
    </xf>
    <xf numFmtId="0" fontId="2" fillId="2" borderId="44" xfId="7" applyNumberFormat="1" applyFont="1" applyFill="1" applyBorder="1" applyAlignment="1" applyProtection="1">
      <alignment horizontal="center" vertical="center" wrapText="1"/>
    </xf>
    <xf numFmtId="0" fontId="2" fillId="2" borderId="44" xfId="8" applyNumberFormat="1" applyFont="1" applyFill="1" applyBorder="1" applyAlignment="1" applyProtection="1">
      <alignment horizontal="center" vertical="center" wrapText="1"/>
    </xf>
    <xf numFmtId="168" fontId="2" fillId="2" borderId="44" xfId="7" applyFont="1" applyFill="1" applyBorder="1" applyAlignment="1" applyProtection="1">
      <alignment horizontal="center" vertical="center" wrapText="1"/>
    </xf>
    <xf numFmtId="170" fontId="2" fillId="2" borderId="45" xfId="8" applyNumberFormat="1" applyFont="1" applyFill="1" applyBorder="1" applyAlignment="1">
      <alignment horizontal="center" vertical="center" wrapText="1"/>
    </xf>
    <xf numFmtId="14" fontId="21" fillId="0" borderId="6" xfId="0" applyNumberFormat="1" applyFont="1" applyFill="1" applyBorder="1" applyAlignment="1">
      <alignment horizontal="center" vertical="center" wrapText="1"/>
    </xf>
    <xf numFmtId="14" fontId="6" fillId="5" borderId="6" xfId="0" applyNumberFormat="1" applyFont="1" applyFill="1" applyBorder="1" applyAlignment="1">
      <alignment horizontal="center" vertical="center" wrapText="1"/>
    </xf>
    <xf numFmtId="3" fontId="20" fillId="4" borderId="6" xfId="0" applyNumberFormat="1" applyFont="1" applyFill="1" applyBorder="1" applyAlignment="1">
      <alignment horizontal="center" vertical="center"/>
    </xf>
    <xf numFmtId="0" fontId="44" fillId="5" borderId="6" xfId="6" applyNumberFormat="1" applyFont="1" applyFill="1" applyBorder="1" applyAlignment="1">
      <alignment horizontal="center" vertical="center" wrapText="1"/>
    </xf>
    <xf numFmtId="2" fontId="21" fillId="5" borderId="6" xfId="28" applyNumberFormat="1" applyFont="1" applyFill="1" applyBorder="1" applyAlignment="1" applyProtection="1">
      <alignment horizontal="center" vertical="center" wrapText="1"/>
    </xf>
    <xf numFmtId="4" fontId="21" fillId="0" borderId="6" xfId="0" applyNumberFormat="1" applyFont="1" applyFill="1" applyBorder="1" applyAlignment="1">
      <alignment horizontal="center" vertical="center" wrapText="1"/>
    </xf>
    <xf numFmtId="4" fontId="28" fillId="5" borderId="6" xfId="8" applyNumberFormat="1" applyFont="1" applyFill="1" applyBorder="1" applyAlignment="1" applyProtection="1">
      <alignment horizontal="center" vertical="center" wrapText="1"/>
    </xf>
    <xf numFmtId="4" fontId="21" fillId="5" borderId="19" xfId="27" applyNumberFormat="1" applyFont="1" applyFill="1" applyBorder="1" applyAlignment="1">
      <alignment horizontal="center" vertical="center" wrapText="1"/>
    </xf>
    <xf numFmtId="0" fontId="2" fillId="0" borderId="20" xfId="6" applyNumberFormat="1" applyFont="1" applyFill="1" applyBorder="1" applyAlignment="1">
      <alignment horizontal="center" vertical="center" wrapText="1"/>
    </xf>
    <xf numFmtId="0" fontId="2" fillId="0" borderId="21" xfId="6" applyNumberFormat="1" applyFont="1" applyFill="1" applyBorder="1" applyAlignment="1">
      <alignment horizontal="center" vertical="center" wrapText="1"/>
    </xf>
    <xf numFmtId="0" fontId="2" fillId="0" borderId="22" xfId="6" applyNumberFormat="1" applyFont="1" applyFill="1" applyBorder="1" applyAlignment="1">
      <alignment horizontal="center" vertical="center" wrapText="1"/>
    </xf>
    <xf numFmtId="0" fontId="21" fillId="0" borderId="18" xfId="6" applyFont="1" applyFill="1" applyBorder="1" applyAlignment="1">
      <alignment horizontal="center" vertical="center" wrapText="1"/>
    </xf>
    <xf numFmtId="14" fontId="6" fillId="0" borderId="6" xfId="6" applyNumberFormat="1" applyFont="1" applyFill="1" applyBorder="1" applyAlignment="1">
      <alignment horizontal="center" vertical="center" wrapText="1"/>
    </xf>
    <xf numFmtId="14" fontId="6" fillId="5" borderId="6" xfId="6" applyNumberFormat="1" applyFont="1" applyFill="1" applyBorder="1" applyAlignment="1">
      <alignment horizontal="center" vertical="center" wrapText="1"/>
    </xf>
    <xf numFmtId="14" fontId="21" fillId="5" borderId="6" xfId="0" applyNumberFormat="1" applyFont="1" applyFill="1" applyBorder="1" applyAlignment="1">
      <alignment horizontal="center" vertical="center"/>
    </xf>
    <xf numFmtId="0" fontId="46" fillId="5" borderId="6" xfId="6" applyNumberFormat="1" applyFont="1" applyFill="1" applyBorder="1" applyAlignment="1">
      <alignment horizontal="center" vertical="center" wrapText="1"/>
    </xf>
    <xf numFmtId="4" fontId="6" fillId="0" borderId="6" xfId="0" applyNumberFormat="1" applyFont="1" applyFill="1" applyBorder="1" applyAlignment="1">
      <alignment horizontal="center" vertical="center" wrapText="1"/>
    </xf>
    <xf numFmtId="4" fontId="6" fillId="5" borderId="19" xfId="1" applyNumberFormat="1" applyFont="1" applyFill="1" applyBorder="1" applyAlignment="1">
      <alignment horizontal="center" vertical="center" wrapText="1"/>
    </xf>
    <xf numFmtId="14" fontId="11" fillId="5" borderId="6" xfId="6" applyNumberFormat="1" applyFont="1" applyFill="1" applyBorder="1" applyAlignment="1">
      <alignment horizontal="center" vertical="center" wrapText="1"/>
    </xf>
    <xf numFmtId="14" fontId="11" fillId="0" borderId="6" xfId="6" applyNumberFormat="1" applyFont="1" applyFill="1" applyBorder="1" applyAlignment="1">
      <alignment horizontal="center" vertical="center" wrapText="1"/>
    </xf>
    <xf numFmtId="14" fontId="11" fillId="0" borderId="6" xfId="0" applyNumberFormat="1" applyFont="1" applyFill="1" applyBorder="1" applyAlignment="1">
      <alignment horizontal="center" vertical="center" wrapText="1"/>
    </xf>
    <xf numFmtId="14" fontId="11" fillId="0" borderId="6" xfId="0" applyNumberFormat="1" applyFont="1" applyFill="1" applyBorder="1" applyAlignment="1">
      <alignment horizontal="center" vertical="center"/>
    </xf>
    <xf numFmtId="3" fontId="33" fillId="4" borderId="6" xfId="0" applyNumberFormat="1" applyFont="1" applyFill="1" applyBorder="1" applyAlignment="1">
      <alignment horizontal="center" vertical="center"/>
    </xf>
    <xf numFmtId="3" fontId="33" fillId="5" borderId="6" xfId="0" applyNumberFormat="1" applyFont="1" applyFill="1" applyBorder="1" applyAlignment="1">
      <alignment horizontal="center" vertical="center"/>
    </xf>
    <xf numFmtId="0" fontId="34" fillId="0" borderId="6" xfId="6" applyNumberFormat="1" applyFont="1" applyFill="1" applyBorder="1" applyAlignment="1">
      <alignment horizontal="center" vertical="center" wrapText="1"/>
    </xf>
    <xf numFmtId="0" fontId="11" fillId="0" borderId="6" xfId="0" applyFont="1" applyFill="1" applyBorder="1" applyAlignment="1">
      <alignment horizontal="center" vertical="center" wrapText="1"/>
    </xf>
    <xf numFmtId="173" fontId="11" fillId="0" borderId="6" xfId="0" applyNumberFormat="1" applyFont="1" applyFill="1" applyBorder="1" applyAlignment="1">
      <alignment horizontal="center" vertical="center" wrapText="1"/>
    </xf>
    <xf numFmtId="0" fontId="11" fillId="5" borderId="6" xfId="0" applyFont="1" applyFill="1" applyBorder="1" applyAlignment="1">
      <alignment horizontal="center" vertical="center" wrapText="1"/>
    </xf>
    <xf numFmtId="4" fontId="11" fillId="0" borderId="6" xfId="0" applyNumberFormat="1" applyFont="1" applyFill="1" applyBorder="1" applyAlignment="1">
      <alignment horizontal="center" vertical="center"/>
    </xf>
    <xf numFmtId="0" fontId="11" fillId="0" borderId="6" xfId="0" applyFont="1" applyFill="1" applyBorder="1" applyAlignment="1">
      <alignment horizontal="center" vertical="center"/>
    </xf>
    <xf numFmtId="4" fontId="11" fillId="0" borderId="19" xfId="0" applyNumberFormat="1" applyFont="1" applyFill="1" applyBorder="1" applyAlignment="1">
      <alignment horizontal="center" vertical="center"/>
    </xf>
    <xf numFmtId="0" fontId="11" fillId="0" borderId="14" xfId="18" applyFont="1" applyBorder="1" applyAlignment="1">
      <alignment horizontal="center" vertical="center" wrapText="1"/>
    </xf>
    <xf numFmtId="170" fontId="2" fillId="2" borderId="44" xfId="8" applyNumberFormat="1" applyFont="1" applyFill="1" applyBorder="1" applyAlignment="1">
      <alignment horizontal="center" vertical="center" wrapText="1"/>
    </xf>
    <xf numFmtId="0" fontId="15" fillId="2" borderId="45" xfId="6" applyFont="1" applyFill="1" applyBorder="1" applyAlignment="1">
      <alignment horizontal="center" vertical="center" wrapText="1"/>
    </xf>
    <xf numFmtId="0" fontId="11" fillId="0" borderId="18" xfId="18" applyFont="1" applyBorder="1" applyAlignment="1">
      <alignment horizontal="center" vertical="center" wrapText="1"/>
    </xf>
    <xf numFmtId="2" fontId="11" fillId="5" borderId="6" xfId="0" applyNumberFormat="1" applyFont="1" applyFill="1" applyBorder="1" applyAlignment="1">
      <alignment horizontal="center" vertical="center" wrapText="1"/>
    </xf>
    <xf numFmtId="2" fontId="33" fillId="5" borderId="6" xfId="0" applyNumberFormat="1" applyFont="1" applyFill="1" applyBorder="1" applyAlignment="1">
      <alignment horizontal="center" vertical="center" wrapText="1"/>
    </xf>
    <xf numFmtId="2" fontId="11" fillId="5" borderId="6" xfId="6" applyNumberFormat="1" applyFont="1" applyFill="1" applyBorder="1" applyAlignment="1">
      <alignment horizontal="center" vertical="center" wrapText="1"/>
    </xf>
    <xf numFmtId="2" fontId="1" fillId="5" borderId="6" xfId="0" applyNumberFormat="1" applyFont="1" applyFill="1" applyBorder="1" applyAlignment="1">
      <alignment horizontal="center" vertical="center" wrapText="1"/>
    </xf>
    <xf numFmtId="4" fontId="33" fillId="0" borderId="6" xfId="0" applyNumberFormat="1" applyFont="1" applyFill="1" applyBorder="1" applyAlignment="1">
      <alignment horizontal="center" vertical="center"/>
    </xf>
    <xf numFmtId="0" fontId="33" fillId="5" borderId="6" xfId="0" applyNumberFormat="1" applyFont="1" applyFill="1" applyBorder="1" applyAlignment="1">
      <alignment horizontal="center" vertical="center" wrapText="1"/>
    </xf>
    <xf numFmtId="4" fontId="33" fillId="5" borderId="6" xfId="0" applyNumberFormat="1" applyFont="1" applyFill="1" applyBorder="1" applyAlignment="1">
      <alignment horizontal="center" vertical="center"/>
    </xf>
    <xf numFmtId="4" fontId="16" fillId="4" borderId="19" xfId="6" applyNumberFormat="1" applyFont="1" applyFill="1" applyBorder="1" applyAlignment="1">
      <alignment horizontal="center" vertical="center" wrapText="1"/>
    </xf>
    <xf numFmtId="0" fontId="2" fillId="0" borderId="21" xfId="6" applyFont="1" applyFill="1" applyBorder="1" applyAlignment="1">
      <alignment horizontal="center" vertical="center" wrapText="1"/>
    </xf>
    <xf numFmtId="0" fontId="2" fillId="0" borderId="22" xfId="6" applyFont="1" applyFill="1" applyBorder="1" applyAlignment="1">
      <alignment horizontal="center" vertical="center" wrapText="1"/>
    </xf>
    <xf numFmtId="14" fontId="11" fillId="5" borderId="6" xfId="13" applyNumberFormat="1" applyFont="1" applyFill="1" applyBorder="1" applyAlignment="1">
      <alignment horizontal="center" vertical="center" wrapText="1"/>
    </xf>
    <xf numFmtId="0" fontId="11" fillId="8" borderId="6" xfId="13" applyNumberFormat="1" applyFont="1" applyFill="1" applyBorder="1" applyAlignment="1">
      <alignment horizontal="center" vertical="center" wrapText="1"/>
    </xf>
    <xf numFmtId="0" fontId="11" fillId="5" borderId="6" xfId="13" applyFont="1" applyFill="1" applyBorder="1" applyAlignment="1">
      <alignment horizontal="center" vertical="center" wrapText="1"/>
    </xf>
    <xf numFmtId="4" fontId="11" fillId="0" borderId="6" xfId="28" applyNumberFormat="1" applyFont="1" applyFill="1" applyBorder="1" applyAlignment="1" applyProtection="1">
      <alignment horizontal="center" vertical="center" wrapText="1"/>
    </xf>
    <xf numFmtId="49" fontId="11" fillId="5" borderId="6" xfId="7" applyNumberFormat="1" applyFont="1" applyFill="1" applyBorder="1" applyAlignment="1" applyProtection="1">
      <alignment horizontal="center" vertical="center" wrapText="1"/>
    </xf>
    <xf numFmtId="4" fontId="11" fillId="5" borderId="6" xfId="28" applyNumberFormat="1" applyFont="1" applyFill="1" applyBorder="1" applyAlignment="1">
      <alignment horizontal="center" vertical="center" wrapText="1"/>
    </xf>
    <xf numFmtId="4" fontId="11" fillId="5" borderId="6" xfId="6" applyNumberFormat="1" applyFont="1" applyFill="1" applyBorder="1" applyAlignment="1">
      <alignment horizontal="center" vertical="center" wrapText="1"/>
    </xf>
    <xf numFmtId="0" fontId="0" fillId="0" borderId="14" xfId="0" applyFill="1" applyBorder="1" applyAlignment="1">
      <alignment horizontal="center" vertical="center"/>
    </xf>
    <xf numFmtId="172" fontId="21" fillId="0" borderId="6" xfId="0" applyNumberFormat="1" applyFont="1" applyFill="1" applyBorder="1" applyAlignment="1">
      <alignment horizontal="center" vertical="center" wrapText="1"/>
    </xf>
    <xf numFmtId="4" fontId="29" fillId="0" borderId="3" xfId="0" applyNumberFormat="1" applyFont="1" applyFill="1" applyBorder="1" applyAlignment="1">
      <alignment horizontal="center" vertical="center"/>
    </xf>
    <xf numFmtId="4" fontId="21" fillId="0" borderId="3" xfId="10" applyNumberFormat="1" applyFont="1" applyFill="1" applyBorder="1" applyAlignment="1" applyProtection="1">
      <alignment horizontal="center" vertical="center" wrapText="1"/>
    </xf>
    <xf numFmtId="0" fontId="4" fillId="0" borderId="0" xfId="3" applyFill="1"/>
    <xf numFmtId="0" fontId="4" fillId="0" borderId="20" xfId="3" applyFill="1" applyBorder="1" applyAlignment="1">
      <alignment vertical="center" wrapText="1"/>
    </xf>
    <xf numFmtId="0" fontId="4" fillId="0" borderId="21" xfId="3" applyFill="1" applyBorder="1" applyAlignment="1">
      <alignment wrapText="1"/>
    </xf>
    <xf numFmtId="0" fontId="18" fillId="0" borderId="21" xfId="6" applyFont="1" applyFill="1" applyBorder="1" applyAlignment="1">
      <alignment horizontal="center" vertical="center" wrapText="1"/>
    </xf>
    <xf numFmtId="0" fontId="21" fillId="0" borderId="18" xfId="0" applyFont="1" applyFill="1" applyBorder="1" applyAlignment="1">
      <alignment horizontal="center" vertical="center" wrapText="1"/>
    </xf>
    <xf numFmtId="2" fontId="21" fillId="0" borderId="6" xfId="6" applyNumberFormat="1" applyFont="1" applyFill="1" applyBorder="1" applyAlignment="1">
      <alignment horizontal="center" vertical="center" wrapText="1"/>
    </xf>
    <xf numFmtId="2" fontId="21" fillId="0" borderId="6" xfId="28" applyNumberFormat="1" applyFont="1" applyFill="1" applyBorder="1" applyAlignment="1" applyProtection="1">
      <alignment horizontal="center" vertical="center" wrapText="1"/>
    </xf>
    <xf numFmtId="4" fontId="21" fillId="0" borderId="19" xfId="14" applyNumberFormat="1"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39" xfId="0" applyFont="1" applyFill="1" applyBorder="1" applyAlignment="1">
      <alignment horizontal="center" vertical="center" wrapText="1"/>
    </xf>
    <xf numFmtId="3" fontId="20" fillId="0" borderId="6" xfId="0" applyNumberFormat="1" applyFont="1" applyFill="1" applyBorder="1" applyAlignment="1">
      <alignment horizontal="center" vertical="center"/>
    </xf>
    <xf numFmtId="3" fontId="20" fillId="0" borderId="3" xfId="0" applyNumberFormat="1" applyFont="1" applyFill="1" applyBorder="1" applyAlignment="1">
      <alignment horizontal="center" vertical="center"/>
    </xf>
    <xf numFmtId="14" fontId="27" fillId="0" borderId="3" xfId="0" applyNumberFormat="1" applyFont="1" applyFill="1" applyBorder="1" applyAlignment="1">
      <alignment horizontal="center" vertical="center" wrapText="1"/>
    </xf>
    <xf numFmtId="4" fontId="27" fillId="0" borderId="4" xfId="10" applyNumberFormat="1" applyFont="1" applyFill="1" applyBorder="1" applyAlignment="1">
      <alignment horizontal="right" vertical="center" wrapText="1"/>
    </xf>
    <xf numFmtId="4" fontId="21" fillId="0" borderId="4" xfId="10" applyNumberFormat="1" applyFont="1" applyFill="1" applyBorder="1" applyAlignment="1">
      <alignment horizontal="center" vertical="center" wrapText="1"/>
    </xf>
    <xf numFmtId="3" fontId="20" fillId="0" borderId="10" xfId="0" applyNumberFormat="1" applyFont="1" applyFill="1" applyBorder="1" applyAlignment="1">
      <alignment horizontal="center" vertical="center"/>
    </xf>
    <xf numFmtId="4" fontId="21" fillId="4" borderId="3" xfId="28" applyNumberFormat="1" applyFont="1" applyFill="1" applyBorder="1" applyAlignment="1" applyProtection="1">
      <alignment horizontal="center" vertical="center" wrapText="1"/>
    </xf>
    <xf numFmtId="4" fontId="21" fillId="4" borderId="3" xfId="7" applyNumberFormat="1" applyFont="1" applyFill="1" applyBorder="1" applyAlignment="1" applyProtection="1">
      <alignment horizontal="center" vertical="center" wrapText="1"/>
    </xf>
    <xf numFmtId="4" fontId="26" fillId="4" borderId="3" xfId="28" applyNumberFormat="1" applyFont="1" applyFill="1" applyBorder="1" applyAlignment="1" applyProtection="1">
      <alignment horizontal="center" vertical="center" wrapText="1"/>
    </xf>
    <xf numFmtId="4" fontId="6" fillId="4" borderId="3" xfId="7" applyNumberFormat="1" applyFont="1" applyFill="1" applyBorder="1" applyAlignment="1" applyProtection="1">
      <alignment horizontal="center" vertical="center" wrapText="1"/>
    </xf>
    <xf numFmtId="4" fontId="21" fillId="4" borderId="3" xfId="0" applyNumberFormat="1" applyFont="1" applyFill="1" applyBorder="1" applyAlignment="1">
      <alignment horizontal="center" vertical="center" wrapText="1"/>
    </xf>
    <xf numFmtId="4" fontId="21" fillId="4" borderId="10" xfId="0" applyNumberFormat="1" applyFont="1" applyFill="1" applyBorder="1" applyAlignment="1">
      <alignment horizontal="center" vertical="center" wrapText="1"/>
    </xf>
    <xf numFmtId="0" fontId="21" fillId="0" borderId="8" xfId="0" applyFont="1" applyFill="1" applyBorder="1" applyAlignment="1">
      <alignment horizontal="center" vertical="center"/>
    </xf>
    <xf numFmtId="4" fontId="21" fillId="4" borderId="9" xfId="7" applyNumberFormat="1" applyFont="1" applyFill="1" applyBorder="1" applyAlignment="1" applyProtection="1">
      <alignment horizontal="center" vertical="center" wrapText="1"/>
    </xf>
    <xf numFmtId="0" fontId="21" fillId="0" borderId="9" xfId="0" applyNumberFormat="1" applyFont="1" applyFill="1" applyBorder="1" applyAlignment="1">
      <alignment horizontal="center" vertical="center" wrapText="1"/>
    </xf>
    <xf numFmtId="4" fontId="21" fillId="0" borderId="9" xfId="14" applyNumberFormat="1" applyFont="1" applyFill="1" applyBorder="1" applyAlignment="1">
      <alignment horizontal="center" vertical="center" wrapText="1"/>
    </xf>
    <xf numFmtId="4" fontId="21" fillId="4" borderId="3" xfId="14" applyNumberFormat="1" applyFont="1" applyFill="1" applyBorder="1" applyAlignment="1" applyProtection="1">
      <alignment horizontal="center" vertical="center" wrapText="1"/>
    </xf>
    <xf numFmtId="4" fontId="21" fillId="4" borderId="3" xfId="28" applyNumberFormat="1" applyFont="1" applyFill="1" applyBorder="1" applyAlignment="1">
      <alignment horizontal="center" vertical="center" wrapText="1"/>
    </xf>
    <xf numFmtId="4" fontId="28" fillId="4" borderId="3" xfId="28" applyNumberFormat="1" applyFont="1" applyFill="1" applyBorder="1" applyAlignment="1">
      <alignment horizontal="center" vertical="center" wrapText="1"/>
    </xf>
    <xf numFmtId="4" fontId="6" fillId="4" borderId="3" xfId="14" applyNumberFormat="1" applyFont="1" applyFill="1" applyBorder="1" applyAlignment="1" applyProtection="1">
      <alignment horizontal="center" vertical="center" wrapText="1"/>
    </xf>
    <xf numFmtId="0" fontId="4" fillId="0" borderId="0" xfId="3" applyAlignment="1">
      <alignment horizontal="center"/>
    </xf>
    <xf numFmtId="0" fontId="4" fillId="0" borderId="38" xfId="3" applyFill="1" applyBorder="1" applyAlignment="1">
      <alignment horizontal="center" vertical="center" wrapText="1"/>
    </xf>
    <xf numFmtId="4" fontId="4" fillId="4" borderId="48" xfId="3" applyNumberFormat="1" applyFill="1" applyBorder="1" applyAlignment="1">
      <alignment horizontal="center" vertical="center"/>
    </xf>
    <xf numFmtId="4" fontId="4" fillId="4" borderId="39" xfId="3" applyNumberFormat="1" applyFill="1" applyBorder="1" applyAlignment="1">
      <alignment horizontal="center" vertical="center"/>
    </xf>
    <xf numFmtId="4" fontId="21" fillId="4" borderId="9" xfId="0" applyNumberFormat="1" applyFont="1" applyFill="1" applyBorder="1" applyAlignment="1">
      <alignment horizontal="center" vertical="center" wrapText="1"/>
    </xf>
    <xf numFmtId="14" fontId="21" fillId="0" borderId="11" xfId="6" applyNumberFormat="1" applyFont="1" applyFill="1" applyBorder="1" applyAlignment="1">
      <alignment horizontal="center" vertical="center" wrapText="1"/>
    </xf>
    <xf numFmtId="4" fontId="0" fillId="4" borderId="9" xfId="0" applyNumberFormat="1" applyFill="1" applyBorder="1" applyAlignment="1">
      <alignment horizontal="center" vertical="center" wrapText="1"/>
    </xf>
    <xf numFmtId="4" fontId="0" fillId="4" borderId="3" xfId="0" applyNumberFormat="1" applyFill="1" applyBorder="1" applyAlignment="1">
      <alignment horizontal="center" vertical="center" wrapText="1"/>
    </xf>
    <xf numFmtId="4" fontId="0" fillId="4" borderId="16" xfId="0" applyNumberFormat="1" applyFill="1" applyBorder="1" applyAlignment="1">
      <alignment horizontal="center" vertical="center" wrapText="1"/>
    </xf>
    <xf numFmtId="4" fontId="0" fillId="4" borderId="22" xfId="0" applyNumberFormat="1" applyFill="1" applyBorder="1" applyAlignment="1">
      <alignment vertical="center"/>
    </xf>
    <xf numFmtId="4" fontId="0" fillId="4" borderId="6" xfId="0" applyNumberFormat="1" applyFill="1" applyBorder="1" applyAlignment="1">
      <alignment horizontal="center" vertical="center"/>
    </xf>
    <xf numFmtId="4" fontId="0" fillId="4" borderId="3" xfId="0" applyNumberFormat="1" applyFill="1" applyBorder="1" applyAlignment="1">
      <alignment horizontal="center" vertical="center"/>
    </xf>
    <xf numFmtId="4" fontId="0" fillId="4" borderId="10" xfId="0" applyNumberFormat="1" applyFill="1" applyBorder="1" applyAlignment="1">
      <alignment horizontal="center" vertical="center"/>
    </xf>
    <xf numFmtId="168" fontId="0" fillId="4" borderId="22" xfId="0" applyNumberFormat="1" applyFill="1" applyBorder="1" applyAlignment="1">
      <alignment vertical="center"/>
    </xf>
    <xf numFmtId="4" fontId="0" fillId="4" borderId="6" xfId="0" applyNumberFormat="1" applyFill="1" applyBorder="1" applyAlignment="1">
      <alignment horizontal="center" vertical="center" wrapText="1"/>
    </xf>
    <xf numFmtId="4" fontId="0" fillId="4" borderId="10" xfId="0" applyNumberFormat="1" applyFill="1" applyBorder="1" applyAlignment="1">
      <alignment horizontal="center" vertical="center" wrapText="1"/>
    </xf>
    <xf numFmtId="4" fontId="4" fillId="4" borderId="11" xfId="3" applyNumberFormat="1" applyFill="1" applyBorder="1" applyAlignment="1">
      <alignment horizontal="center" vertical="center"/>
    </xf>
    <xf numFmtId="4" fontId="0" fillId="4" borderId="37" xfId="0" applyNumberFormat="1" applyFill="1" applyBorder="1" applyAlignment="1">
      <alignment horizontal="center" vertical="center"/>
    </xf>
    <xf numFmtId="0" fontId="21" fillId="0" borderId="20" xfId="3" applyFont="1" applyFill="1" applyBorder="1" applyAlignment="1">
      <alignment horizontal="center" vertical="center" wrapText="1"/>
    </xf>
    <xf numFmtId="0" fontId="21" fillId="0" borderId="20" xfId="3"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165" fontId="8" fillId="0" borderId="0" xfId="0" applyNumberFormat="1" applyFont="1" applyFill="1" applyBorder="1" applyAlignment="1">
      <alignment horizontal="center" vertical="center" wrapText="1"/>
    </xf>
    <xf numFmtId="43" fontId="8" fillId="0" borderId="0" xfId="1" applyFont="1" applyFill="1" applyBorder="1" applyAlignment="1">
      <alignment vertical="center"/>
    </xf>
    <xf numFmtId="0" fontId="8" fillId="0" borderId="47" xfId="0" applyFont="1" applyFill="1" applyBorder="1" applyAlignment="1">
      <alignment horizontal="center" vertical="center" wrapText="1"/>
    </xf>
    <xf numFmtId="9" fontId="8" fillId="0" borderId="46" xfId="0" applyNumberFormat="1"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21" xfId="0" applyNumberFormat="1" applyFont="1" applyFill="1" applyBorder="1" applyAlignment="1">
      <alignment horizontal="center" vertical="center" wrapText="1"/>
    </xf>
    <xf numFmtId="0" fontId="4" fillId="6" borderId="22" xfId="0" applyFont="1" applyFill="1" applyBorder="1" applyAlignment="1">
      <alignment horizontal="center" vertical="center" wrapText="1"/>
    </xf>
    <xf numFmtId="0" fontId="26" fillId="8" borderId="3" xfId="13" applyFont="1" applyFill="1" applyBorder="1" applyAlignment="1">
      <alignment horizontal="center" vertical="center" wrapText="1"/>
    </xf>
    <xf numFmtId="0" fontId="26" fillId="5" borderId="3" xfId="6" applyNumberFormat="1" applyFont="1" applyFill="1" applyBorder="1" applyAlignment="1">
      <alignment horizontal="center" vertical="center" wrapText="1"/>
    </xf>
    <xf numFmtId="0" fontId="26" fillId="5" borderId="3" xfId="13" applyFont="1" applyFill="1" applyBorder="1" applyAlignment="1">
      <alignment horizontal="center" vertical="center" wrapText="1"/>
    </xf>
    <xf numFmtId="0" fontId="26" fillId="5" borderId="3" xfId="7" applyNumberFormat="1" applyFont="1" applyFill="1" applyBorder="1" applyAlignment="1" applyProtection="1">
      <alignment horizontal="center" vertical="center" wrapText="1"/>
    </xf>
    <xf numFmtId="4" fontId="26" fillId="5" borderId="3" xfId="6" applyNumberFormat="1" applyFont="1" applyFill="1" applyBorder="1" applyAlignment="1">
      <alignment horizontal="center" vertical="center" wrapText="1"/>
    </xf>
    <xf numFmtId="0" fontId="6" fillId="0" borderId="3" xfId="0" applyFont="1" applyBorder="1" applyAlignment="1">
      <alignment horizontal="center" vertical="center" wrapText="1"/>
    </xf>
    <xf numFmtId="0" fontId="6" fillId="7" borderId="3" xfId="0" applyFont="1" applyFill="1" applyBorder="1" applyAlignment="1">
      <alignment horizontal="center" vertical="center" wrapText="1"/>
    </xf>
    <xf numFmtId="2" fontId="6" fillId="5" borderId="3" xfId="28" applyNumberFormat="1" applyFont="1" applyFill="1" applyBorder="1" applyAlignment="1" applyProtection="1">
      <alignment horizontal="center" vertical="center" wrapText="1"/>
    </xf>
    <xf numFmtId="4" fontId="6" fillId="5" borderId="3" xfId="8" applyNumberFormat="1" applyFont="1" applyFill="1" applyBorder="1" applyAlignment="1">
      <alignment horizontal="center" vertical="center" wrapText="1"/>
    </xf>
    <xf numFmtId="4" fontId="26" fillId="5" borderId="3" xfId="13" applyNumberFormat="1" applyFont="1" applyFill="1" applyBorder="1" applyAlignment="1">
      <alignment horizontal="center" vertical="center" wrapText="1"/>
    </xf>
    <xf numFmtId="0" fontId="6" fillId="0" borderId="3" xfId="0" applyFont="1" applyBorder="1" applyAlignment="1">
      <alignment horizontal="center" vertical="center"/>
    </xf>
    <xf numFmtId="4" fontId="6" fillId="0" borderId="3" xfId="0" applyNumberFormat="1" applyFont="1" applyBorder="1" applyAlignment="1">
      <alignment horizontal="center" vertical="center"/>
    </xf>
    <xf numFmtId="4" fontId="26" fillId="5" borderId="3" xfId="28" applyNumberFormat="1" applyFont="1" applyFill="1" applyBorder="1" applyAlignment="1">
      <alignment horizontal="center" vertical="center" wrapText="1"/>
    </xf>
    <xf numFmtId="4" fontId="6" fillId="4" borderId="3" xfId="8" applyNumberFormat="1" applyFont="1" applyFill="1" applyBorder="1" applyAlignment="1">
      <alignment horizontal="center" vertical="center" wrapText="1"/>
    </xf>
    <xf numFmtId="4" fontId="6" fillId="4" borderId="3" xfId="0" applyNumberFormat="1" applyFont="1" applyFill="1" applyBorder="1" applyAlignment="1">
      <alignment horizontal="center" vertical="center"/>
    </xf>
    <xf numFmtId="49" fontId="6" fillId="5" borderId="4" xfId="0" applyNumberFormat="1" applyFont="1" applyFill="1" applyBorder="1" applyAlignment="1">
      <alignment horizontal="center" vertical="center" wrapText="1"/>
    </xf>
    <xf numFmtId="0" fontId="26" fillId="5" borderId="4" xfId="6" applyNumberFormat="1" applyFont="1" applyFill="1" applyBorder="1" applyAlignment="1">
      <alignment horizontal="center" vertical="center" wrapText="1"/>
    </xf>
    <xf numFmtId="49" fontId="6" fillId="5" borderId="10" xfId="0" applyNumberFormat="1" applyFont="1" applyFill="1" applyBorder="1" applyAlignment="1">
      <alignment horizontal="center" vertical="center" wrapText="1"/>
    </xf>
    <xf numFmtId="173" fontId="6" fillId="5" borderId="10" xfId="0" applyNumberFormat="1" applyFont="1" applyFill="1" applyBorder="1" applyAlignment="1">
      <alignment horizontal="center" vertical="center" wrapText="1"/>
    </xf>
    <xf numFmtId="4" fontId="6" fillId="5" borderId="10" xfId="14" applyNumberFormat="1" applyFont="1" applyFill="1" applyBorder="1" applyAlignment="1">
      <alignment horizontal="center" vertical="center" wrapText="1"/>
    </xf>
    <xf numFmtId="0" fontId="6" fillId="5" borderId="12" xfId="6" applyNumberFormat="1" applyFont="1" applyFill="1" applyBorder="1" applyAlignment="1">
      <alignment horizontal="center" vertical="center" wrapText="1"/>
    </xf>
    <xf numFmtId="4" fontId="4" fillId="4" borderId="22" xfId="3" applyNumberFormat="1" applyFill="1" applyBorder="1" applyAlignment="1">
      <alignment horizontal="center" vertical="center"/>
    </xf>
    <xf numFmtId="0" fontId="4" fillId="0" borderId="20" xfId="3" applyFill="1" applyBorder="1" applyAlignment="1">
      <alignment horizontal="center" vertical="center" wrapText="1"/>
    </xf>
    <xf numFmtId="0" fontId="6" fillId="5" borderId="3" xfId="28" applyNumberFormat="1" applyFont="1" applyFill="1" applyBorder="1" applyAlignment="1" applyProtection="1">
      <alignment horizontal="center" vertical="center" wrapText="1"/>
    </xf>
    <xf numFmtId="0" fontId="26" fillId="5" borderId="3" xfId="6" applyFont="1" applyFill="1" applyBorder="1" applyAlignment="1">
      <alignment horizontal="center" vertical="center" wrapText="1"/>
    </xf>
    <xf numFmtId="4" fontId="26" fillId="0" borderId="3" xfId="13" applyNumberFormat="1" applyFont="1" applyFill="1" applyBorder="1" applyAlignment="1">
      <alignment horizontal="center" vertical="center" wrapText="1"/>
    </xf>
    <xf numFmtId="14" fontId="25" fillId="5" borderId="3" xfId="0" applyNumberFormat="1" applyFont="1" applyFill="1" applyBorder="1" applyAlignment="1">
      <alignment horizontal="center" vertical="center" wrapText="1"/>
    </xf>
    <xf numFmtId="14" fontId="0" fillId="5" borderId="3" xfId="0" applyNumberFormat="1" applyFont="1" applyFill="1" applyBorder="1" applyAlignment="1">
      <alignment horizontal="center" vertical="center" wrapText="1"/>
    </xf>
    <xf numFmtId="14" fontId="26" fillId="5" borderId="3" xfId="0" applyNumberFormat="1" applyFont="1" applyFill="1" applyBorder="1" applyAlignment="1">
      <alignment horizontal="center" vertical="center" wrapText="1"/>
    </xf>
    <xf numFmtId="14" fontId="26" fillId="0" borderId="3" xfId="0" applyNumberFormat="1" applyFont="1" applyBorder="1" applyAlignment="1">
      <alignment horizontal="center" vertical="center" wrapText="1"/>
    </xf>
    <xf numFmtId="14" fontId="6" fillId="0" borderId="3" xfId="0" applyNumberFormat="1" applyFont="1" applyBorder="1" applyAlignment="1">
      <alignment horizontal="center" vertical="center" wrapText="1"/>
    </xf>
    <xf numFmtId="0" fontId="0" fillId="5" borderId="3" xfId="0" applyFont="1" applyFill="1" applyBorder="1" applyAlignment="1">
      <alignment horizontal="center" vertical="center" wrapText="1"/>
    </xf>
    <xf numFmtId="4" fontId="0" fillId="0" borderId="3" xfId="0" applyNumberFormat="1" applyFont="1" applyFill="1" applyBorder="1" applyAlignment="1">
      <alignment horizontal="center" vertical="center" wrapText="1"/>
    </xf>
    <xf numFmtId="0" fontId="4" fillId="0" borderId="0" xfId="3" applyAlignment="1">
      <alignment horizontal="center" vertical="center"/>
    </xf>
    <xf numFmtId="14" fontId="6" fillId="5" borderId="10" xfId="0" applyNumberFormat="1" applyFont="1" applyFill="1" applyBorder="1" applyAlignment="1">
      <alignment horizontal="center" vertical="center" wrapText="1"/>
    </xf>
    <xf numFmtId="0" fontId="4" fillId="0" borderId="20" xfId="3" applyBorder="1" applyAlignment="1">
      <alignment horizontal="center" vertical="center" wrapText="1"/>
    </xf>
    <xf numFmtId="0" fontId="6" fillId="5" borderId="3" xfId="0" applyFont="1" applyFill="1" applyBorder="1" applyAlignment="1">
      <alignment horizontal="center" vertical="center"/>
    </xf>
    <xf numFmtId="0" fontId="53" fillId="5" borderId="3" xfId="0" applyFont="1" applyFill="1" applyBorder="1" applyAlignment="1">
      <alignment horizontal="center" vertical="center" wrapText="1"/>
    </xf>
    <xf numFmtId="4" fontId="0" fillId="0" borderId="9" xfId="0" applyNumberFormat="1" applyFont="1" applyFill="1" applyBorder="1" applyAlignment="1">
      <alignment horizontal="center" vertical="center" wrapText="1"/>
    </xf>
    <xf numFmtId="9" fontId="37" fillId="0" borderId="0" xfId="0" applyNumberFormat="1" applyFont="1" applyFill="1" applyBorder="1" applyAlignment="1">
      <alignment horizontal="center" vertical="center" wrapText="1"/>
    </xf>
    <xf numFmtId="164" fontId="37" fillId="2" borderId="53" xfId="1" applyNumberFormat="1" applyFont="1" applyFill="1" applyBorder="1" applyAlignment="1">
      <alignment vertical="center"/>
    </xf>
    <xf numFmtId="0" fontId="2" fillId="2" borderId="54" xfId="0" applyFont="1" applyFill="1" applyBorder="1" applyAlignment="1">
      <alignment horizontal="center" vertical="center" wrapText="1"/>
    </xf>
    <xf numFmtId="164" fontId="37" fillId="2" borderId="55" xfId="1" applyNumberFormat="1" applyFont="1" applyFill="1" applyBorder="1" applyAlignment="1">
      <alignment vertical="center"/>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9" fontId="8" fillId="2" borderId="21" xfId="0" applyNumberFormat="1" applyFont="1" applyFill="1" applyBorder="1" applyAlignment="1">
      <alignment horizontal="center" vertical="center" wrapText="1"/>
    </xf>
    <xf numFmtId="165" fontId="8" fillId="2" borderId="21" xfId="0" applyNumberFormat="1" applyFont="1" applyFill="1" applyBorder="1" applyAlignment="1">
      <alignment horizontal="center" vertical="center" wrapText="1"/>
    </xf>
    <xf numFmtId="43" fontId="8" fillId="2" borderId="21" xfId="1" applyFont="1" applyFill="1" applyBorder="1" applyAlignment="1">
      <alignment vertical="center"/>
    </xf>
    <xf numFmtId="164" fontId="8" fillId="2" borderId="21" xfId="1" applyNumberFormat="1" applyFont="1" applyFill="1" applyBorder="1" applyAlignment="1">
      <alignment vertical="center"/>
    </xf>
    <xf numFmtId="9" fontId="8" fillId="2" borderId="22" xfId="0" applyNumberFormat="1" applyFont="1" applyFill="1" applyBorder="1" applyAlignment="1">
      <alignment horizontal="center" vertical="center" wrapText="1"/>
    </xf>
    <xf numFmtId="0" fontId="2" fillId="2" borderId="56" xfId="0" applyFont="1" applyFill="1" applyBorder="1" applyAlignment="1">
      <alignment horizontal="center" vertical="center" wrapText="1"/>
    </xf>
    <xf numFmtId="164" fontId="37" fillId="2" borderId="57" xfId="1" applyNumberFormat="1" applyFont="1" applyFill="1" applyBorder="1" applyAlignment="1">
      <alignment vertical="center"/>
    </xf>
    <xf numFmtId="0" fontId="4" fillId="0" borderId="8" xfId="0" applyFont="1" applyFill="1" applyBorder="1" applyAlignment="1">
      <alignment vertical="center"/>
    </xf>
    <xf numFmtId="0" fontId="4" fillId="0" borderId="9" xfId="1" applyNumberFormat="1" applyFont="1" applyFill="1" applyBorder="1" applyAlignment="1">
      <alignment horizontal="right" vertical="center"/>
    </xf>
    <xf numFmtId="10" fontId="4" fillId="0" borderId="58" xfId="2" applyNumberFormat="1" applyFont="1" applyFill="1" applyBorder="1" applyAlignment="1">
      <alignment horizontal="center" vertical="center"/>
    </xf>
    <xf numFmtId="0" fontId="4" fillId="0" borderId="59" xfId="2" applyNumberFormat="1" applyFont="1" applyFill="1" applyBorder="1" applyAlignment="1">
      <alignment horizontal="center" vertical="center"/>
    </xf>
    <xf numFmtId="0" fontId="4" fillId="0" borderId="32" xfId="2" applyNumberFormat="1" applyFont="1" applyFill="1" applyBorder="1" applyAlignment="1">
      <alignment horizontal="center" vertical="center"/>
    </xf>
    <xf numFmtId="0" fontId="4" fillId="0" borderId="52" xfId="2" applyNumberFormat="1" applyFont="1" applyFill="1" applyBorder="1" applyAlignment="1">
      <alignment horizontal="center" vertical="center"/>
    </xf>
    <xf numFmtId="43" fontId="4" fillId="0" borderId="60" xfId="1" applyFont="1" applyFill="1" applyBorder="1" applyAlignment="1">
      <alignment horizontal="right" vertical="center"/>
    </xf>
    <xf numFmtId="10" fontId="4" fillId="0" borderId="9" xfId="2" applyNumberFormat="1" applyFont="1" applyFill="1" applyBorder="1" applyAlignment="1">
      <alignment horizontal="center" vertical="center"/>
    </xf>
    <xf numFmtId="43" fontId="4" fillId="0" borderId="9" xfId="1" applyFont="1" applyFill="1" applyBorder="1" applyAlignment="1">
      <alignment horizontal="right" vertical="center"/>
    </xf>
    <xf numFmtId="10" fontId="4" fillId="0" borderId="13" xfId="0" applyNumberFormat="1" applyFont="1" applyFill="1" applyBorder="1" applyAlignment="1">
      <alignment horizontal="center" vertical="center"/>
    </xf>
    <xf numFmtId="0" fontId="0" fillId="0" borderId="0" xfId="0" applyAlignment="1">
      <alignment vertical="center" wrapText="1"/>
    </xf>
    <xf numFmtId="0" fontId="2" fillId="2" borderId="36" xfId="0" applyFont="1" applyFill="1" applyBorder="1" applyAlignment="1">
      <alignment horizontal="center" vertical="center" wrapText="1"/>
    </xf>
    <xf numFmtId="0" fontId="36" fillId="0" borderId="8" xfId="0" applyFont="1" applyBorder="1" applyAlignment="1">
      <alignment horizontal="center" vertical="center" wrapText="1"/>
    </xf>
    <xf numFmtId="0" fontId="36" fillId="0" borderId="13" xfId="0" applyFont="1" applyBorder="1" applyAlignment="1">
      <alignment horizontal="center" vertical="center" wrapText="1"/>
    </xf>
    <xf numFmtId="0" fontId="38" fillId="0" borderId="18" xfId="0" applyNumberFormat="1" applyFont="1" applyBorder="1" applyAlignment="1">
      <alignment horizontal="center" vertical="center" wrapText="1"/>
    </xf>
    <xf numFmtId="0" fontId="38" fillId="0" borderId="19" xfId="0" applyFont="1" applyBorder="1" applyAlignment="1">
      <alignment vertical="center" wrapText="1"/>
    </xf>
    <xf numFmtId="0" fontId="38" fillId="0" borderId="2" xfId="0" applyNumberFormat="1" applyFont="1" applyBorder="1" applyAlignment="1">
      <alignment horizontal="center" vertical="center" wrapText="1"/>
    </xf>
    <xf numFmtId="0" fontId="38" fillId="0" borderId="4" xfId="0" applyFont="1" applyBorder="1" applyAlignment="1">
      <alignment vertical="center" wrapText="1"/>
    </xf>
    <xf numFmtId="0" fontId="38" fillId="0" borderId="4" xfId="0" applyFont="1" applyBorder="1" applyAlignment="1">
      <alignment wrapText="1"/>
    </xf>
    <xf numFmtId="0" fontId="38" fillId="0" borderId="4" xfId="0" applyFont="1" applyBorder="1" applyAlignment="1">
      <alignment horizontal="justify" vertical="center" wrapText="1"/>
    </xf>
    <xf numFmtId="0" fontId="38" fillId="0" borderId="2" xfId="0" applyNumberFormat="1" applyFont="1" applyBorder="1" applyAlignment="1">
      <alignment horizontal="center" vertical="center"/>
    </xf>
    <xf numFmtId="0" fontId="38" fillId="0" borderId="4" xfId="0" applyFont="1" applyBorder="1" applyAlignment="1">
      <alignment horizontal="left" wrapText="1"/>
    </xf>
    <xf numFmtId="0" fontId="38" fillId="0" borderId="14" xfId="0" applyNumberFormat="1" applyFont="1" applyBorder="1" applyAlignment="1">
      <alignment horizontal="center" vertical="center"/>
    </xf>
    <xf numFmtId="0" fontId="38" fillId="0" borderId="12" xfId="0" applyFont="1" applyFill="1" applyBorder="1" applyAlignment="1">
      <alignment wrapText="1"/>
    </xf>
    <xf numFmtId="0" fontId="2" fillId="4" borderId="40" xfId="0" applyFont="1" applyFill="1" applyBorder="1" applyAlignment="1">
      <alignment vertical="center" wrapText="1"/>
    </xf>
    <xf numFmtId="0" fontId="7" fillId="2" borderId="42" xfId="0" applyFont="1" applyFill="1" applyBorder="1" applyAlignment="1">
      <alignment horizontal="center" vertical="center" wrapText="1"/>
    </xf>
    <xf numFmtId="0" fontId="7" fillId="2" borderId="7" xfId="0" applyFont="1" applyFill="1" applyBorder="1" applyAlignment="1">
      <alignment horizontal="center" vertical="center" wrapText="1"/>
    </xf>
    <xf numFmtId="49" fontId="4" fillId="3" borderId="38" xfId="0" applyNumberFormat="1" applyFont="1" applyFill="1" applyBorder="1" applyAlignment="1">
      <alignment vertical="center" wrapText="1"/>
    </xf>
    <xf numFmtId="0" fontId="0" fillId="3" borderId="11" xfId="0" applyFill="1" applyBorder="1" applyAlignment="1">
      <alignment horizontal="center" vertical="center" wrapText="1"/>
    </xf>
    <xf numFmtId="49" fontId="0" fillId="2" borderId="38" xfId="0" applyNumberFormat="1" applyFont="1" applyFill="1" applyBorder="1" applyAlignment="1">
      <alignment horizontal="center" vertical="center" wrapText="1"/>
    </xf>
    <xf numFmtId="49" fontId="0" fillId="2" borderId="20" xfId="0" applyNumberFormat="1"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39" xfId="0" applyFont="1" applyFill="1" applyBorder="1" applyAlignment="1">
      <alignment horizontal="center" vertical="center" wrapText="1"/>
    </xf>
    <xf numFmtId="49" fontId="4" fillId="3" borderId="43" xfId="0" applyNumberFormat="1" applyFont="1" applyFill="1" applyBorder="1" applyAlignment="1">
      <alignment vertical="center" wrapText="1"/>
    </xf>
    <xf numFmtId="0" fontId="4" fillId="3" borderId="44" xfId="1" applyNumberFormat="1" applyFont="1" applyFill="1" applyBorder="1" applyAlignment="1">
      <alignment horizontal="center" vertical="center" wrapText="1"/>
    </xf>
    <xf numFmtId="10" fontId="4" fillId="3" borderId="44" xfId="2" applyNumberFormat="1" applyFont="1" applyFill="1" applyBorder="1" applyAlignment="1">
      <alignment horizontal="center" vertical="center" wrapText="1"/>
    </xf>
    <xf numFmtId="4" fontId="4" fillId="3" borderId="44" xfId="1" applyNumberFormat="1" applyFont="1" applyFill="1" applyBorder="1" applyAlignment="1">
      <alignment horizontal="right" vertical="center" wrapText="1"/>
    </xf>
    <xf numFmtId="167" fontId="11" fillId="2" borderId="45" xfId="0" applyNumberFormat="1" applyFont="1" applyFill="1" applyBorder="1" applyAlignment="1">
      <alignment horizontal="right" vertical="center" wrapText="1"/>
    </xf>
    <xf numFmtId="0" fontId="4" fillId="3" borderId="11" xfId="1" applyNumberFormat="1" applyFont="1" applyFill="1" applyBorder="1" applyAlignment="1">
      <alignment horizontal="center" vertical="center" wrapText="1"/>
    </xf>
    <xf numFmtId="10" fontId="4" fillId="3" borderId="11" xfId="2" applyNumberFormat="1" applyFont="1" applyFill="1" applyBorder="1" applyAlignment="1">
      <alignment horizontal="center" vertical="center" wrapText="1"/>
    </xf>
    <xf numFmtId="4" fontId="4" fillId="3" borderId="11" xfId="1" applyNumberFormat="1" applyFont="1" applyFill="1" applyBorder="1" applyAlignment="1">
      <alignment horizontal="right" vertical="center" wrapText="1"/>
    </xf>
    <xf numFmtId="167" fontId="11" fillId="2" borderId="39" xfId="0" applyNumberFormat="1" applyFont="1" applyFill="1" applyBorder="1" applyAlignment="1">
      <alignment horizontal="right" vertical="center" wrapText="1"/>
    </xf>
    <xf numFmtId="0" fontId="4" fillId="0" borderId="9" xfId="1" applyNumberFormat="1" applyFont="1" applyFill="1" applyBorder="1" applyAlignment="1">
      <alignment horizontal="center" vertical="center" wrapText="1"/>
    </xf>
    <xf numFmtId="167" fontId="0" fillId="0" borderId="13" xfId="0" applyNumberFormat="1" applyFont="1" applyFill="1" applyBorder="1" applyAlignment="1">
      <alignment horizontal="right" vertical="center" wrapText="1"/>
    </xf>
    <xf numFmtId="167" fontId="0" fillId="0" borderId="12" xfId="0" applyNumberFormat="1" applyFont="1" applyFill="1" applyBorder="1" applyAlignment="1">
      <alignment horizontal="right" vertical="center" wrapText="1"/>
    </xf>
    <xf numFmtId="49" fontId="0" fillId="0" borderId="8"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0" fontId="0" fillId="0" borderId="0" xfId="0" applyBorder="1" applyAlignment="1">
      <alignment vertical="center"/>
    </xf>
    <xf numFmtId="0" fontId="2" fillId="4" borderId="40" xfId="0" applyFont="1" applyFill="1" applyBorder="1" applyAlignment="1">
      <alignment horizontal="center" vertical="center" wrapText="1"/>
    </xf>
    <xf numFmtId="0" fontId="2" fillId="4" borderId="40" xfId="0" applyFont="1" applyFill="1" applyBorder="1" applyAlignment="1">
      <alignment horizontal="center" vertical="center"/>
    </xf>
    <xf numFmtId="9" fontId="2" fillId="4" borderId="35" xfId="0" applyNumberFormat="1"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165" fontId="2" fillId="0" borderId="36" xfId="0" applyNumberFormat="1" applyFont="1" applyFill="1" applyBorder="1" applyAlignment="1">
      <alignment horizontal="center" vertical="center"/>
    </xf>
    <xf numFmtId="164" fontId="2" fillId="0" borderId="36" xfId="1" applyNumberFormat="1" applyFont="1" applyFill="1" applyBorder="1" applyAlignment="1">
      <alignment vertical="center"/>
    </xf>
    <xf numFmtId="9" fontId="2" fillId="0" borderId="36" xfId="0" applyNumberFormat="1" applyFont="1" applyFill="1" applyBorder="1" applyAlignment="1">
      <alignment horizontal="center" vertical="center"/>
    </xf>
    <xf numFmtId="43" fontId="2" fillId="4" borderId="40" xfId="1" applyFont="1" applyFill="1" applyBorder="1" applyAlignment="1">
      <alignment horizontal="center" vertical="center"/>
    </xf>
    <xf numFmtId="9" fontId="2" fillId="4" borderId="40" xfId="0" applyNumberFormat="1" applyFont="1" applyFill="1" applyBorder="1" applyAlignment="1">
      <alignment horizontal="center" vertical="center"/>
    </xf>
    <xf numFmtId="0" fontId="0" fillId="0" borderId="0" xfId="0" applyFont="1" applyFill="1" applyAlignment="1">
      <alignment vertical="center"/>
    </xf>
    <xf numFmtId="0" fontId="0" fillId="0" borderId="9" xfId="0" applyFont="1" applyFill="1" applyBorder="1" applyAlignment="1">
      <alignment horizontal="center" vertical="center"/>
    </xf>
    <xf numFmtId="9" fontId="0" fillId="0" borderId="9" xfId="0" applyNumberFormat="1" applyFont="1" applyFill="1" applyBorder="1" applyAlignment="1">
      <alignment horizontal="center" vertical="center"/>
    </xf>
    <xf numFmtId="0" fontId="0" fillId="0" borderId="32" xfId="0" applyFont="1" applyFill="1" applyBorder="1" applyAlignment="1">
      <alignment horizontal="center" vertical="center"/>
    </xf>
    <xf numFmtId="164" fontId="0" fillId="0" borderId="32" xfId="1" applyNumberFormat="1" applyFont="1" applyFill="1" applyBorder="1" applyAlignment="1">
      <alignment vertical="center"/>
    </xf>
    <xf numFmtId="9" fontId="0" fillId="0" borderId="32" xfId="0" applyNumberFormat="1" applyFont="1" applyFill="1" applyBorder="1" applyAlignment="1">
      <alignment horizontal="center" vertical="center"/>
    </xf>
    <xf numFmtId="43" fontId="0" fillId="0" borderId="9" xfId="1" applyFont="1" applyFill="1" applyBorder="1" applyAlignment="1">
      <alignment horizontal="center" vertical="center"/>
    </xf>
    <xf numFmtId="9" fontId="0" fillId="0" borderId="13" xfId="0" applyNumberFormat="1" applyFont="1" applyFill="1" applyBorder="1" applyAlignment="1">
      <alignment horizontal="center" vertical="center"/>
    </xf>
    <xf numFmtId="0" fontId="0" fillId="0" borderId="10" xfId="0" applyFont="1" applyFill="1" applyBorder="1" applyAlignment="1">
      <alignment horizontal="center" vertical="center"/>
    </xf>
    <xf numFmtId="9" fontId="0" fillId="0" borderId="10" xfId="0" applyNumberFormat="1" applyFont="1" applyFill="1" applyBorder="1" applyAlignment="1">
      <alignment horizontal="center" vertical="center"/>
    </xf>
    <xf numFmtId="0" fontId="0" fillId="0" borderId="33" xfId="0" applyFont="1" applyFill="1" applyBorder="1" applyAlignment="1">
      <alignment horizontal="center" vertical="center"/>
    </xf>
    <xf numFmtId="164" fontId="0" fillId="0" borderId="33" xfId="1" applyNumberFormat="1" applyFont="1" applyFill="1" applyBorder="1" applyAlignment="1">
      <alignment vertical="center"/>
    </xf>
    <xf numFmtId="9" fontId="0" fillId="0" borderId="33" xfId="0" applyNumberFormat="1" applyFont="1" applyFill="1" applyBorder="1" applyAlignment="1">
      <alignment horizontal="center" vertical="center"/>
    </xf>
    <xf numFmtId="43" fontId="0" fillId="0" borderId="10" xfId="1" applyFont="1" applyFill="1" applyBorder="1" applyAlignment="1">
      <alignment horizontal="center" vertical="center"/>
    </xf>
    <xf numFmtId="9" fontId="0" fillId="0" borderId="12" xfId="0" applyNumberFormat="1" applyFont="1" applyFill="1" applyBorder="1" applyAlignment="1">
      <alignment horizontal="center" vertical="center"/>
    </xf>
    <xf numFmtId="4" fontId="6" fillId="5" borderId="3" xfId="7" applyNumberFormat="1" applyFont="1" applyFill="1" applyBorder="1" applyAlignment="1" applyProtection="1">
      <alignment horizontal="center" vertical="center" wrapText="1"/>
    </xf>
    <xf numFmtId="4" fontId="28" fillId="5" borderId="3" xfId="14" applyNumberFormat="1" applyFont="1" applyFill="1" applyBorder="1" applyAlignment="1">
      <alignment horizontal="center" vertical="center" wrapText="1"/>
    </xf>
    <xf numFmtId="49" fontId="28" fillId="5" borderId="3" xfId="0" applyNumberFormat="1" applyFont="1" applyFill="1" applyBorder="1" applyAlignment="1">
      <alignment horizontal="center" vertical="center" wrapText="1"/>
    </xf>
    <xf numFmtId="0" fontId="46" fillId="5" borderId="3" xfId="0" applyFont="1" applyFill="1" applyBorder="1" applyAlignment="1">
      <alignment horizontal="center" vertical="center" wrapText="1"/>
    </xf>
    <xf numFmtId="4" fontId="6" fillId="5" borderId="3" xfId="27" applyNumberFormat="1" applyFont="1" applyFill="1" applyBorder="1" applyAlignment="1">
      <alignment horizontal="center" vertical="center" wrapText="1"/>
    </xf>
    <xf numFmtId="4" fontId="6" fillId="5" borderId="3" xfId="8" applyNumberFormat="1" applyFont="1" applyFill="1" applyBorder="1" applyAlignment="1" applyProtection="1">
      <alignment horizontal="center" vertical="center" wrapText="1"/>
    </xf>
    <xf numFmtId="173" fontId="21" fillId="8" borderId="3" xfId="13" applyNumberFormat="1" applyFont="1" applyFill="1" applyBorder="1" applyAlignment="1">
      <alignment horizontal="center" vertical="center" wrapText="1"/>
    </xf>
    <xf numFmtId="4" fontId="21" fillId="5" borderId="3" xfId="9" applyNumberFormat="1" applyFont="1" applyFill="1" applyBorder="1" applyAlignment="1">
      <alignment horizontal="center" vertical="center" wrapText="1"/>
    </xf>
    <xf numFmtId="0" fontId="6" fillId="5" borderId="3" xfId="13" applyNumberFormat="1" applyFont="1" applyFill="1" applyBorder="1" applyAlignment="1">
      <alignment horizontal="center" vertical="center" wrapText="1"/>
    </xf>
    <xf numFmtId="4" fontId="21" fillId="5" borderId="3" xfId="10" applyNumberFormat="1" applyFont="1" applyFill="1" applyBorder="1" applyAlignment="1">
      <alignment horizontal="center" vertical="center" wrapText="1"/>
    </xf>
    <xf numFmtId="173" fontId="21" fillId="5" borderId="3" xfId="0" applyNumberFormat="1" applyFont="1" applyFill="1" applyBorder="1" applyAlignment="1">
      <alignment horizontal="center" vertical="center" wrapText="1"/>
    </xf>
    <xf numFmtId="0" fontId="28" fillId="8" borderId="3" xfId="13" applyFont="1" applyFill="1" applyBorder="1" applyAlignment="1">
      <alignment horizontal="center" vertical="center" wrapText="1"/>
    </xf>
    <xf numFmtId="2" fontId="28" fillId="5" borderId="3" xfId="6" applyNumberFormat="1" applyFont="1" applyFill="1" applyBorder="1" applyAlignment="1">
      <alignment horizontal="center" vertical="center" wrapText="1"/>
    </xf>
    <xf numFmtId="4" fontId="28" fillId="5" borderId="3" xfId="28" applyNumberFormat="1" applyFont="1" applyFill="1" applyBorder="1" applyAlignment="1">
      <alignment horizontal="right" vertical="center" wrapText="1"/>
    </xf>
    <xf numFmtId="4" fontId="28" fillId="5" borderId="3" xfId="32" applyNumberFormat="1" applyFont="1" applyFill="1" applyBorder="1" applyAlignment="1">
      <alignment horizontal="right" vertical="center" wrapText="1"/>
    </xf>
    <xf numFmtId="0" fontId="21" fillId="5" borderId="3" xfId="226" applyNumberFormat="1" applyFont="1" applyFill="1" applyBorder="1" applyAlignment="1">
      <alignment horizontal="center" vertical="center" wrapText="1"/>
    </xf>
    <xf numFmtId="0" fontId="21" fillId="5" borderId="3" xfId="28" applyNumberFormat="1" applyFont="1" applyFill="1" applyBorder="1" applyAlignment="1" applyProtection="1">
      <alignment horizontal="center" vertical="center" wrapText="1"/>
    </xf>
    <xf numFmtId="0" fontId="26" fillId="5" borderId="3" xfId="16" applyFont="1" applyFill="1" applyBorder="1" applyAlignment="1">
      <alignment horizontal="center" vertical="center" wrapText="1"/>
    </xf>
    <xf numFmtId="4" fontId="26" fillId="5" borderId="3" xfId="10" applyNumberFormat="1" applyFont="1" applyFill="1" applyBorder="1" applyAlignment="1" applyProtection="1">
      <alignment horizontal="center" vertical="center" wrapText="1"/>
    </xf>
    <xf numFmtId="4" fontId="26" fillId="5" borderId="3" xfId="10" applyNumberFormat="1" applyFont="1" applyFill="1" applyBorder="1" applyAlignment="1">
      <alignment horizontal="center" vertical="center" wrapText="1"/>
    </xf>
    <xf numFmtId="0" fontId="28" fillId="5" borderId="3" xfId="13" applyFont="1" applyFill="1" applyBorder="1" applyAlignment="1">
      <alignment horizontal="center" wrapText="1"/>
    </xf>
    <xf numFmtId="4" fontId="28" fillId="5" borderId="3" xfId="10" applyNumberFormat="1" applyFont="1" applyFill="1" applyBorder="1" applyAlignment="1">
      <alignment horizontal="right" vertical="center" wrapText="1"/>
    </xf>
    <xf numFmtId="4" fontId="21" fillId="5" borderId="3" xfId="10" applyNumberFormat="1" applyFont="1" applyFill="1" applyBorder="1" applyAlignment="1">
      <alignment horizontal="right" vertical="center" wrapText="1"/>
    </xf>
    <xf numFmtId="4" fontId="27" fillId="5" borderId="3" xfId="0" applyNumberFormat="1" applyFont="1" applyFill="1" applyBorder="1" applyAlignment="1">
      <alignment horizontal="center" vertical="center" wrapText="1"/>
    </xf>
    <xf numFmtId="4" fontId="27" fillId="5" borderId="3" xfId="10" applyNumberFormat="1" applyFont="1" applyFill="1" applyBorder="1" applyAlignment="1">
      <alignment horizontal="center" vertical="center" wrapText="1"/>
    </xf>
    <xf numFmtId="0" fontId="27" fillId="5" borderId="3" xfId="7" applyNumberFormat="1" applyFont="1" applyFill="1" applyBorder="1" applyAlignment="1" applyProtection="1">
      <alignment horizontal="center" vertical="center" wrapText="1"/>
    </xf>
    <xf numFmtId="4" fontId="27" fillId="5" borderId="3" xfId="10" applyNumberFormat="1" applyFont="1" applyFill="1" applyBorder="1" applyAlignment="1">
      <alignment horizontal="right" vertical="center" wrapText="1"/>
    </xf>
    <xf numFmtId="168" fontId="6" fillId="5" borderId="3" xfId="7" applyFont="1" applyFill="1" applyBorder="1" applyAlignment="1" applyProtection="1">
      <alignment horizontal="center" vertical="center" wrapText="1"/>
    </xf>
    <xf numFmtId="0" fontId="28" fillId="7" borderId="3" xfId="0" applyFont="1" applyFill="1" applyBorder="1" applyAlignment="1">
      <alignment horizontal="center" vertical="center" wrapText="1"/>
    </xf>
    <xf numFmtId="172" fontId="6" fillId="5" borderId="3" xfId="0" applyNumberFormat="1" applyFont="1" applyFill="1" applyBorder="1" applyAlignment="1">
      <alignment horizontal="center" vertical="center" wrapText="1"/>
    </xf>
    <xf numFmtId="4" fontId="6" fillId="5" borderId="3" xfId="10" applyNumberFormat="1" applyFont="1" applyFill="1" applyBorder="1" applyAlignment="1">
      <alignment horizontal="center" vertical="center" wrapText="1"/>
    </xf>
    <xf numFmtId="0" fontId="21" fillId="5" borderId="9" xfId="6" applyFont="1" applyFill="1" applyBorder="1" applyAlignment="1">
      <alignment horizontal="center" vertical="center" wrapText="1"/>
    </xf>
    <xf numFmtId="0" fontId="21" fillId="0" borderId="9" xfId="13" applyFont="1" applyFill="1" applyBorder="1" applyAlignment="1">
      <alignment horizontal="center" vertical="center" wrapText="1"/>
    </xf>
    <xf numFmtId="172" fontId="21" fillId="5" borderId="9" xfId="0" applyNumberFormat="1" applyFont="1" applyFill="1" applyBorder="1" applyAlignment="1">
      <alignment horizontal="center" vertical="center" wrapText="1"/>
    </xf>
    <xf numFmtId="0" fontId="21" fillId="5" borderId="9" xfId="13" applyFont="1" applyFill="1" applyBorder="1" applyAlignment="1">
      <alignment horizontal="center" vertical="center" wrapText="1"/>
    </xf>
    <xf numFmtId="4" fontId="21" fillId="5" borderId="9" xfId="6" applyNumberFormat="1" applyFont="1" applyFill="1" applyBorder="1" applyAlignment="1">
      <alignment horizontal="center" vertical="center" wrapText="1"/>
    </xf>
    <xf numFmtId="0" fontId="21" fillId="5" borderId="13" xfId="13" applyFont="1" applyFill="1" applyBorder="1" applyAlignment="1">
      <alignment horizontal="center" vertical="center" wrapText="1"/>
    </xf>
    <xf numFmtId="0" fontId="6" fillId="5" borderId="2" xfId="0" applyFont="1" applyFill="1" applyBorder="1" applyAlignment="1">
      <alignment horizontal="center" vertical="center" wrapText="1"/>
    </xf>
    <xf numFmtId="49" fontId="21" fillId="5" borderId="4" xfId="0" applyNumberFormat="1" applyFont="1" applyFill="1" applyBorder="1" applyAlignment="1">
      <alignment horizontal="center" vertical="center" wrapText="1"/>
    </xf>
    <xf numFmtId="2" fontId="28" fillId="5" borderId="4" xfId="13" applyNumberFormat="1" applyFont="1" applyFill="1" applyBorder="1" applyAlignment="1">
      <alignment horizontal="center" vertical="center" wrapText="1"/>
    </xf>
    <xf numFmtId="2" fontId="43" fillId="5" borderId="4" xfId="0" applyNumberFormat="1" applyFont="1" applyFill="1" applyBorder="1" applyAlignment="1">
      <alignment horizontal="center" vertical="center" wrapText="1"/>
    </xf>
    <xf numFmtId="0" fontId="21" fillId="5" borderId="4" xfId="0" applyNumberFormat="1" applyFont="1" applyFill="1" applyBorder="1" applyAlignment="1">
      <alignment horizontal="center" vertical="center" wrapText="1"/>
    </xf>
    <xf numFmtId="14" fontId="21" fillId="5" borderId="4" xfId="0" applyNumberFormat="1" applyFont="1" applyFill="1" applyBorder="1" applyAlignment="1">
      <alignment horizontal="center" vertical="center" wrapText="1"/>
    </xf>
    <xf numFmtId="2" fontId="21" fillId="5" borderId="4" xfId="0" applyNumberFormat="1" applyFont="1" applyFill="1" applyBorder="1" applyAlignment="1">
      <alignment horizontal="center" vertical="center" wrapText="1"/>
    </xf>
    <xf numFmtId="0" fontId="0" fillId="5" borderId="4" xfId="0" applyFill="1" applyBorder="1" applyAlignment="1">
      <alignment wrapText="1"/>
    </xf>
    <xf numFmtId="49" fontId="21" fillId="5" borderId="4" xfId="13" applyNumberFormat="1" applyFont="1" applyFill="1" applyBorder="1" applyAlignment="1">
      <alignment horizontal="center" vertical="center" wrapText="1"/>
    </xf>
    <xf numFmtId="0" fontId="6" fillId="5" borderId="4" xfId="13" applyFont="1" applyFill="1" applyBorder="1" applyAlignment="1">
      <alignment wrapText="1"/>
    </xf>
    <xf numFmtId="0" fontId="28" fillId="5" borderId="4" xfId="0" applyFont="1" applyFill="1" applyBorder="1" applyAlignment="1">
      <alignment horizontal="center" vertical="center" wrapText="1"/>
    </xf>
    <xf numFmtId="0" fontId="28" fillId="5" borderId="4" xfId="13" applyFont="1" applyFill="1" applyBorder="1" applyAlignment="1">
      <alignment wrapText="1"/>
    </xf>
    <xf numFmtId="0" fontId="21" fillId="5" borderId="4" xfId="13" applyFont="1" applyFill="1" applyBorder="1" applyAlignment="1">
      <alignment wrapText="1"/>
    </xf>
    <xf numFmtId="0" fontId="21" fillId="5" borderId="4" xfId="226" applyFont="1" applyFill="1" applyBorder="1" applyAlignment="1">
      <alignment horizontal="center" vertical="center" wrapText="1"/>
    </xf>
    <xf numFmtId="0" fontId="21" fillId="5" borderId="4" xfId="13" applyFont="1" applyFill="1" applyBorder="1" applyAlignment="1">
      <alignment horizontal="center" vertical="center" wrapText="1"/>
    </xf>
    <xf numFmtId="0" fontId="6" fillId="5" borderId="4" xfId="13" applyFont="1" applyFill="1" applyBorder="1" applyAlignment="1">
      <alignment horizontal="center" vertical="center" wrapText="1"/>
    </xf>
    <xf numFmtId="0" fontId="26" fillId="0" borderId="4" xfId="0" applyFont="1" applyBorder="1" applyAlignment="1">
      <alignment horizontal="center" vertical="center" wrapText="1"/>
    </xf>
    <xf numFmtId="0" fontId="21" fillId="5" borderId="4" xfId="0" applyFont="1" applyFill="1" applyBorder="1" applyAlignment="1">
      <alignment horizontal="center" wrapText="1"/>
    </xf>
    <xf numFmtId="0" fontId="27" fillId="5" borderId="4" xfId="0" applyFont="1" applyFill="1" applyBorder="1" applyAlignment="1">
      <alignment horizontal="center" vertical="center" wrapText="1"/>
    </xf>
    <xf numFmtId="0" fontId="6" fillId="5" borderId="4" xfId="6" applyFont="1" applyFill="1" applyBorder="1" applyAlignment="1">
      <alignment horizontal="center" vertical="center" wrapText="1"/>
    </xf>
    <xf numFmtId="0" fontId="6" fillId="5" borderId="4" xfId="8" applyNumberFormat="1" applyFont="1" applyFill="1" applyBorder="1" applyAlignment="1">
      <alignment horizontal="center" vertical="center" wrapText="1"/>
    </xf>
    <xf numFmtId="2" fontId="21" fillId="5" borderId="4" xfId="6" applyNumberFormat="1" applyFont="1" applyFill="1" applyBorder="1" applyAlignment="1">
      <alignment horizontal="center" vertical="center" wrapText="1"/>
    </xf>
    <xf numFmtId="0" fontId="6" fillId="5" borderId="14" xfId="0" applyFont="1" applyFill="1" applyBorder="1" applyAlignment="1">
      <alignment horizontal="center" vertical="center" wrapText="1"/>
    </xf>
    <xf numFmtId="4" fontId="6" fillId="5" borderId="10" xfId="8" applyNumberFormat="1" applyFont="1" applyFill="1" applyBorder="1" applyAlignment="1">
      <alignment horizontal="center" vertical="center" wrapText="1"/>
    </xf>
    <xf numFmtId="0" fontId="6" fillId="5" borderId="10" xfId="6" applyFont="1" applyFill="1" applyBorder="1" applyAlignment="1">
      <alignment horizontal="center" vertical="center" wrapText="1"/>
    </xf>
    <xf numFmtId="0" fontId="6" fillId="5" borderId="12" xfId="0" applyFont="1" applyFill="1" applyBorder="1" applyAlignment="1">
      <alignment horizontal="center" vertical="center" wrapText="1"/>
    </xf>
    <xf numFmtId="173" fontId="21" fillId="0" borderId="9" xfId="13" applyNumberFormat="1" applyFont="1" applyFill="1" applyBorder="1" applyAlignment="1">
      <alignment horizontal="center" vertical="center" wrapText="1"/>
    </xf>
    <xf numFmtId="4" fontId="21" fillId="0" borderId="9" xfId="28" applyNumberFormat="1" applyFont="1" applyFill="1" applyBorder="1" applyAlignment="1" applyProtection="1">
      <alignment horizontal="center" vertical="center" wrapText="1"/>
    </xf>
    <xf numFmtId="4" fontId="21" fillId="0" borderId="9" xfId="28" applyNumberFormat="1" applyFont="1" applyFill="1" applyBorder="1" applyAlignment="1">
      <alignment horizontal="center" vertical="center" wrapText="1"/>
    </xf>
    <xf numFmtId="4" fontId="21" fillId="0" borderId="9" xfId="6" applyNumberFormat="1" applyFont="1" applyFill="1" applyBorder="1" applyAlignment="1">
      <alignment horizontal="center" vertical="center" wrapText="1"/>
    </xf>
    <xf numFmtId="0" fontId="21" fillId="0" borderId="13" xfId="13"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4" fontId="21" fillId="0" borderId="10" xfId="7" applyNumberFormat="1" applyFont="1" applyFill="1" applyBorder="1" applyAlignment="1" applyProtection="1">
      <alignment horizontal="center" vertical="center" wrapText="1"/>
    </xf>
    <xf numFmtId="4" fontId="21" fillId="0" borderId="10" xfId="14" applyNumberFormat="1" applyFont="1" applyFill="1" applyBorder="1" applyAlignment="1" applyProtection="1">
      <alignment horizontal="center" vertical="center" wrapText="1"/>
    </xf>
    <xf numFmtId="4" fontId="21" fillId="0" borderId="10" xfId="14" applyNumberFormat="1" applyFont="1" applyFill="1" applyBorder="1" applyAlignment="1">
      <alignment horizontal="center" vertical="center" wrapText="1"/>
    </xf>
    <xf numFmtId="0" fontId="21" fillId="0" borderId="12"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2" xfId="0" applyFill="1" applyBorder="1" applyAlignment="1">
      <alignment horizontal="center" vertical="center" wrapText="1"/>
    </xf>
    <xf numFmtId="0" fontId="47" fillId="0" borderId="3" xfId="13" applyFont="1" applyFill="1" applyBorder="1" applyAlignment="1">
      <alignment wrapText="1"/>
    </xf>
    <xf numFmtId="0" fontId="11" fillId="0" borderId="3" xfId="0" applyFont="1" applyFill="1" applyBorder="1" applyAlignment="1">
      <alignment wrapText="1"/>
    </xf>
    <xf numFmtId="0" fontId="0" fillId="0" borderId="14" xfId="0" applyFill="1" applyBorder="1" applyAlignment="1">
      <alignment horizontal="center" vertical="center" wrapText="1"/>
    </xf>
    <xf numFmtId="0" fontId="0" fillId="0" borderId="35" xfId="0" applyFill="1" applyBorder="1" applyAlignment="1">
      <alignment vertical="center"/>
    </xf>
    <xf numFmtId="0" fontId="0" fillId="0" borderId="36" xfId="0" applyFill="1" applyBorder="1" applyAlignment="1">
      <alignment vertical="center"/>
    </xf>
    <xf numFmtId="0" fontId="0" fillId="0" borderId="37" xfId="0" applyFill="1" applyBorder="1" applyAlignment="1">
      <alignment vertical="center"/>
    </xf>
    <xf numFmtId="0" fontId="0" fillId="0" borderId="0" xfId="0" applyFill="1" applyBorder="1" applyAlignment="1">
      <alignment vertical="center"/>
    </xf>
    <xf numFmtId="0" fontId="2" fillId="2" borderId="44" xfId="0" applyFont="1" applyFill="1" applyBorder="1" applyAlignment="1">
      <alignment horizontal="center" vertical="center" wrapText="1"/>
    </xf>
    <xf numFmtId="0" fontId="0" fillId="3" borderId="43" xfId="0" applyFill="1" applyBorder="1" applyAlignment="1">
      <alignment horizontal="center" vertical="center" wrapText="1"/>
    </xf>
    <xf numFmtId="0" fontId="0" fillId="3" borderId="44" xfId="0" applyFill="1" applyBorder="1" applyAlignment="1">
      <alignment horizontal="center" vertical="center" wrapText="1"/>
    </xf>
    <xf numFmtId="9" fontId="6" fillId="3" borderId="44" xfId="2" applyFont="1" applyFill="1" applyBorder="1" applyAlignment="1">
      <alignment horizontal="center" vertical="center" wrapText="1"/>
    </xf>
    <xf numFmtId="0" fontId="0" fillId="3" borderId="44" xfId="2" applyNumberFormat="1" applyFont="1" applyFill="1" applyBorder="1" applyAlignment="1">
      <alignment horizontal="center" vertical="center" wrapText="1"/>
    </xf>
    <xf numFmtId="43" fontId="0" fillId="3" borderId="44" xfId="1" applyFont="1" applyFill="1" applyBorder="1" applyAlignment="1">
      <alignment horizontal="center" vertical="center" wrapText="1"/>
    </xf>
    <xf numFmtId="9" fontId="0" fillId="3" borderId="44" xfId="2" applyFont="1" applyFill="1" applyBorder="1" applyAlignment="1">
      <alignment horizontal="center" vertical="center" wrapText="1"/>
    </xf>
    <xf numFmtId="9" fontId="0" fillId="3" borderId="45" xfId="2" applyFont="1" applyFill="1" applyBorder="1" applyAlignment="1">
      <alignment horizontal="center" vertical="center" wrapText="1"/>
    </xf>
    <xf numFmtId="0" fontId="0" fillId="0" borderId="0" xfId="0" applyFont="1" applyFill="1" applyBorder="1" applyAlignment="1">
      <alignment horizontal="center" vertical="center"/>
    </xf>
    <xf numFmtId="0" fontId="2" fillId="2" borderId="40" xfId="0" applyFont="1" applyFill="1" applyBorder="1" applyAlignment="1">
      <alignment vertical="center"/>
    </xf>
    <xf numFmtId="0" fontId="0" fillId="0" borderId="0" xfId="0" applyNumberFormat="1" applyFill="1" applyBorder="1" applyAlignment="1">
      <alignment horizontal="center" vertical="center" wrapText="1"/>
    </xf>
    <xf numFmtId="10" fontId="6" fillId="0" borderId="0" xfId="0" applyNumberFormat="1" applyFont="1" applyFill="1" applyBorder="1" applyAlignment="1">
      <alignment horizontal="center" vertical="center" wrapText="1"/>
    </xf>
    <xf numFmtId="0" fontId="0" fillId="0" borderId="8" xfId="0" applyFont="1" applyFill="1" applyBorder="1" applyAlignment="1">
      <alignment vertical="center" wrapText="1"/>
    </xf>
    <xf numFmtId="4" fontId="0" fillId="0" borderId="9" xfId="0" applyNumberFormat="1" applyFont="1" applyFill="1" applyBorder="1" applyAlignment="1">
      <alignment horizontal="right" vertical="center" wrapText="1"/>
    </xf>
    <xf numFmtId="0" fontId="0" fillId="0" borderId="14" xfId="0" applyFont="1" applyFill="1" applyBorder="1" applyAlignment="1">
      <alignment vertical="center" wrapText="1"/>
    </xf>
    <xf numFmtId="4" fontId="0"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right" vertical="center" wrapText="1"/>
    </xf>
    <xf numFmtId="4" fontId="0" fillId="0" borderId="3" xfId="0" applyNumberFormat="1" applyFont="1" applyFill="1" applyBorder="1" applyAlignment="1">
      <alignment horizontal="right" vertical="center" wrapText="1"/>
    </xf>
    <xf numFmtId="0" fontId="0" fillId="0" borderId="2" xfId="0" applyFont="1" applyFill="1" applyBorder="1" applyAlignment="1">
      <alignment vertical="center" wrapText="1"/>
    </xf>
    <xf numFmtId="10" fontId="1" fillId="0" borderId="9" xfId="2" applyNumberFormat="1" applyFont="1" applyFill="1" applyBorder="1" applyAlignment="1">
      <alignment horizontal="center" vertical="center" wrapText="1"/>
    </xf>
    <xf numFmtId="10" fontId="1" fillId="0" borderId="10" xfId="2" applyNumberFormat="1" applyFont="1" applyFill="1" applyBorder="1" applyAlignment="1">
      <alignment horizontal="center" vertical="center" wrapText="1"/>
    </xf>
    <xf numFmtId="10" fontId="1" fillId="0" borderId="3" xfId="2" applyNumberFormat="1" applyFont="1" applyFill="1" applyBorder="1" applyAlignment="1">
      <alignment horizontal="center" vertical="center" wrapText="1"/>
    </xf>
    <xf numFmtId="10" fontId="1" fillId="0" borderId="12" xfId="2" applyNumberFormat="1" applyFont="1" applyFill="1" applyBorder="1" applyAlignment="1">
      <alignment horizontal="center" vertical="center" wrapText="1"/>
    </xf>
    <xf numFmtId="10" fontId="1" fillId="0" borderId="4" xfId="2" applyNumberFormat="1" applyFont="1" applyFill="1" applyBorder="1" applyAlignment="1">
      <alignment horizontal="center" vertical="center" wrapText="1"/>
    </xf>
    <xf numFmtId="10" fontId="1" fillId="0" borderId="13" xfId="2"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0" fontId="12" fillId="2" borderId="43" xfId="0" applyFont="1" applyFill="1" applyBorder="1" applyAlignment="1">
      <alignment horizontal="center" vertical="center" wrapText="1"/>
    </xf>
    <xf numFmtId="9" fontId="18" fillId="2" borderId="44" xfId="2" applyFont="1" applyFill="1" applyBorder="1" applyAlignment="1">
      <alignment horizontal="center" vertical="center" wrapText="1"/>
    </xf>
    <xf numFmtId="9" fontId="2" fillId="2" borderId="44" xfId="2" applyNumberFormat="1" applyFont="1" applyFill="1" applyBorder="1" applyAlignment="1">
      <alignment horizontal="center" vertical="center" wrapText="1"/>
    </xf>
    <xf numFmtId="9" fontId="2" fillId="2" borderId="44" xfId="2" applyFont="1" applyFill="1" applyBorder="1" applyAlignment="1">
      <alignment horizontal="center" vertical="center" wrapText="1"/>
    </xf>
    <xf numFmtId="9" fontId="2" fillId="2" borderId="45" xfId="2" applyFont="1" applyFill="1" applyBorder="1" applyAlignment="1">
      <alignment horizontal="center" vertical="center" wrapText="1"/>
    </xf>
    <xf numFmtId="4" fontId="2" fillId="2" borderId="44" xfId="2" applyNumberFormat="1" applyFont="1" applyFill="1" applyBorder="1" applyAlignment="1">
      <alignment horizontal="center" vertical="center" wrapText="1"/>
    </xf>
    <xf numFmtId="0" fontId="2" fillId="4" borderId="42" xfId="0" applyNumberFormat="1" applyFont="1" applyFill="1" applyBorder="1" applyAlignment="1">
      <alignment horizontal="center" vertical="center" wrapText="1"/>
    </xf>
    <xf numFmtId="0" fontId="2" fillId="4" borderId="28" xfId="0" applyFont="1" applyFill="1" applyBorder="1" applyAlignment="1">
      <alignment horizontal="center" vertical="center"/>
    </xf>
    <xf numFmtId="0" fontId="2" fillId="4" borderId="34" xfId="0" applyFont="1" applyFill="1" applyBorder="1" applyAlignment="1">
      <alignment horizontal="center" vertical="center"/>
    </xf>
    <xf numFmtId="0" fontId="2" fillId="4" borderId="15" xfId="0" applyNumberFormat="1" applyFont="1" applyFill="1" applyBorder="1" applyAlignment="1">
      <alignment horizontal="center" vertical="center" wrapText="1"/>
    </xf>
    <xf numFmtId="4" fontId="2" fillId="4" borderId="34" xfId="1" applyNumberFormat="1" applyFont="1" applyFill="1" applyBorder="1" applyAlignment="1">
      <alignment horizontal="center" vertical="center" wrapText="1"/>
    </xf>
    <xf numFmtId="4" fontId="1" fillId="0" borderId="9" xfId="2" applyNumberFormat="1" applyFont="1" applyFill="1" applyBorder="1" applyAlignment="1">
      <alignment horizontal="right" vertical="center" wrapText="1"/>
    </xf>
    <xf numFmtId="4" fontId="1" fillId="0" borderId="9" xfId="1" applyNumberFormat="1" applyFont="1" applyFill="1" applyBorder="1" applyAlignment="1">
      <alignment horizontal="right" vertical="center" wrapText="1"/>
    </xf>
    <xf numFmtId="4" fontId="1" fillId="0" borderId="3" xfId="2" applyNumberFormat="1" applyFont="1" applyFill="1" applyBorder="1" applyAlignment="1">
      <alignment horizontal="right" vertical="center" wrapText="1"/>
    </xf>
    <xf numFmtId="4" fontId="1" fillId="0" borderId="3" xfId="1" applyNumberFormat="1" applyFont="1" applyFill="1" applyBorder="1" applyAlignment="1">
      <alignment horizontal="right" vertical="center" wrapText="1"/>
    </xf>
    <xf numFmtId="4" fontId="1" fillId="0" borderId="10" xfId="2" applyNumberFormat="1" applyFont="1" applyFill="1" applyBorder="1" applyAlignment="1">
      <alignment horizontal="right" vertical="center" wrapText="1"/>
    </xf>
    <xf numFmtId="4" fontId="1" fillId="0" borderId="10" xfId="1" applyNumberFormat="1" applyFont="1" applyFill="1" applyBorder="1" applyAlignment="1">
      <alignment horizontal="right" vertical="center" wrapText="1"/>
    </xf>
    <xf numFmtId="0" fontId="0" fillId="0" borderId="32" xfId="0" applyFill="1" applyBorder="1"/>
    <xf numFmtId="0" fontId="0" fillId="0" borderId="0" xfId="0" applyFill="1" applyBorder="1"/>
    <xf numFmtId="0" fontId="0" fillId="0" borderId="33" xfId="0" applyFill="1" applyBorder="1"/>
    <xf numFmtId="4" fontId="0" fillId="0" borderId="0" xfId="0" applyNumberFormat="1" applyFill="1" applyBorder="1" applyAlignment="1">
      <alignment horizontal="center" vertical="center" wrapText="1"/>
    </xf>
    <xf numFmtId="2" fontId="0" fillId="0" borderId="0" xfId="0" applyNumberFormat="1" applyFill="1" applyBorder="1" applyAlignment="1">
      <alignment horizontal="center" vertical="center" wrapText="1"/>
    </xf>
    <xf numFmtId="0" fontId="0" fillId="0" borderId="0" xfId="0" applyFill="1" applyBorder="1" applyAlignment="1">
      <alignment horizontal="center" vertical="center" wrapText="1"/>
    </xf>
    <xf numFmtId="0" fontId="2" fillId="2" borderId="40" xfId="0" applyFont="1" applyFill="1" applyBorder="1" applyAlignment="1">
      <alignment horizontal="center" vertical="center" wrapText="1"/>
    </xf>
    <xf numFmtId="4" fontId="0" fillId="0" borderId="63" xfId="0" applyNumberFormat="1" applyFill="1" applyBorder="1" applyAlignment="1">
      <alignment horizontal="center" vertical="center" wrapText="1"/>
    </xf>
    <xf numFmtId="4" fontId="0" fillId="0" borderId="32" xfId="0" applyNumberFormat="1" applyFill="1" applyBorder="1" applyAlignment="1">
      <alignment horizontal="center" vertical="center" wrapText="1"/>
    </xf>
    <xf numFmtId="10" fontId="0" fillId="0" borderId="63" xfId="0" applyNumberFormat="1" applyFill="1" applyBorder="1" applyAlignment="1">
      <alignment horizontal="center" vertical="center"/>
    </xf>
    <xf numFmtId="4" fontId="0" fillId="0" borderId="33" xfId="0" applyNumberFormat="1" applyFill="1" applyBorder="1" applyAlignment="1">
      <alignment horizontal="center" vertical="center" wrapText="1"/>
    </xf>
    <xf numFmtId="0" fontId="2" fillId="2" borderId="51" xfId="0" applyFont="1" applyFill="1" applyBorder="1" applyAlignment="1">
      <alignment horizontal="center" vertical="center" wrapText="1"/>
    </xf>
    <xf numFmtId="4" fontId="0" fillId="0" borderId="64" xfId="0" applyNumberFormat="1" applyFill="1" applyBorder="1" applyAlignment="1">
      <alignment horizontal="center" vertical="center" wrapText="1"/>
    </xf>
    <xf numFmtId="4" fontId="0" fillId="0" borderId="62" xfId="0" applyNumberFormat="1" applyFill="1" applyBorder="1" applyAlignment="1">
      <alignment horizontal="center" vertical="center" wrapText="1"/>
    </xf>
    <xf numFmtId="4" fontId="0" fillId="0" borderId="53" xfId="0" applyNumberFormat="1" applyFill="1" applyBorder="1" applyAlignment="1">
      <alignment horizontal="center" vertical="center" wrapText="1"/>
    </xf>
    <xf numFmtId="0" fontId="0" fillId="0" borderId="53" xfId="0" applyFill="1" applyBorder="1" applyAlignment="1">
      <alignment horizontal="center" vertical="center" wrapText="1"/>
    </xf>
    <xf numFmtId="174" fontId="0" fillId="0" borderId="62" xfId="0" applyNumberFormat="1" applyFill="1" applyBorder="1" applyAlignment="1">
      <alignment horizontal="center" vertical="center" wrapText="1"/>
    </xf>
    <xf numFmtId="2" fontId="0" fillId="0" borderId="64" xfId="0" applyNumberFormat="1" applyFill="1" applyBorder="1" applyAlignment="1">
      <alignment horizontal="center" vertical="center" wrapText="1"/>
    </xf>
    <xf numFmtId="2" fontId="0" fillId="0" borderId="53" xfId="0" applyNumberFormat="1" applyFill="1" applyBorder="1" applyAlignment="1">
      <alignment horizontal="center" vertical="center" wrapText="1"/>
    </xf>
    <xf numFmtId="0" fontId="2" fillId="2" borderId="37" xfId="0" applyFont="1" applyFill="1" applyBorder="1" applyAlignment="1">
      <alignment horizontal="center" vertical="center" wrapText="1"/>
    </xf>
    <xf numFmtId="2" fontId="0" fillId="0" borderId="55" xfId="0" applyNumberFormat="1" applyFill="1" applyBorder="1" applyAlignment="1">
      <alignment horizontal="center" vertical="center" wrapText="1"/>
    </xf>
    <xf numFmtId="10" fontId="0" fillId="0" borderId="64" xfId="0" applyNumberFormat="1" applyFill="1" applyBorder="1" applyAlignment="1">
      <alignment horizontal="center" vertical="center"/>
    </xf>
    <xf numFmtId="10" fontId="0" fillId="0" borderId="55" xfId="0" applyNumberFormat="1" applyFill="1" applyBorder="1" applyAlignment="1">
      <alignment horizontal="center" vertical="center"/>
    </xf>
    <xf numFmtId="0" fontId="0" fillId="0" borderId="63" xfId="0" applyFill="1" applyBorder="1"/>
    <xf numFmtId="0" fontId="0" fillId="0" borderId="61" xfId="0" applyFill="1" applyBorder="1"/>
    <xf numFmtId="3" fontId="0" fillId="0" borderId="65" xfId="0" applyNumberFormat="1" applyFill="1" applyBorder="1" applyAlignment="1">
      <alignment horizontal="center" vertical="center" wrapText="1"/>
    </xf>
    <xf numFmtId="3" fontId="0" fillId="0" borderId="53" xfId="0" applyNumberFormat="1" applyFill="1" applyBorder="1" applyAlignment="1">
      <alignment horizontal="center" vertical="center" wrapText="1"/>
    </xf>
    <xf numFmtId="174" fontId="0" fillId="0" borderId="33" xfId="0" applyNumberFormat="1" applyFill="1" applyBorder="1" applyAlignment="1">
      <alignment horizontal="center" vertical="center" wrapText="1"/>
    </xf>
    <xf numFmtId="2" fontId="0" fillId="0" borderId="62" xfId="0" applyNumberFormat="1" applyFill="1" applyBorder="1" applyAlignment="1">
      <alignment horizontal="center" vertical="center" wrapText="1"/>
    </xf>
    <xf numFmtId="10" fontId="0" fillId="0" borderId="53" xfId="0" applyNumberFormat="1" applyFill="1" applyBorder="1" applyAlignment="1">
      <alignment horizontal="center" vertical="center"/>
    </xf>
    <xf numFmtId="10" fontId="0" fillId="0" borderId="62" xfId="0" applyNumberFormat="1" applyFill="1" applyBorder="1" applyAlignment="1">
      <alignment horizontal="center" vertical="center"/>
    </xf>
    <xf numFmtId="3" fontId="0" fillId="0" borderId="55" xfId="0" applyNumberFormat="1" applyFill="1" applyBorder="1" applyAlignment="1">
      <alignment horizontal="center" vertical="center" wrapText="1"/>
    </xf>
    <xf numFmtId="4" fontId="0" fillId="0" borderId="57" xfId="0" applyNumberFormat="1" applyFill="1" applyBorder="1" applyAlignment="1">
      <alignment horizontal="center" vertical="center" wrapText="1"/>
    </xf>
    <xf numFmtId="2" fontId="0" fillId="0" borderId="57" xfId="0" applyNumberFormat="1" applyFill="1" applyBorder="1" applyAlignment="1">
      <alignment horizontal="center" vertical="center" wrapText="1"/>
    </xf>
    <xf numFmtId="10" fontId="0" fillId="0" borderId="57" xfId="0" applyNumberFormat="1" applyFill="1" applyBorder="1" applyAlignment="1">
      <alignment horizontal="center" vertical="center"/>
    </xf>
    <xf numFmtId="0" fontId="2" fillId="2" borderId="49" xfId="0" applyFont="1" applyFill="1" applyBorder="1" applyAlignment="1">
      <alignment vertical="center"/>
    </xf>
    <xf numFmtId="10" fontId="2" fillId="0" borderId="0" xfId="0" applyNumberFormat="1" applyFont="1" applyFill="1" applyBorder="1" applyAlignment="1">
      <alignment horizontal="center" vertical="center"/>
    </xf>
    <xf numFmtId="49" fontId="2" fillId="4" borderId="0" xfId="0" applyNumberFormat="1" applyFont="1" applyFill="1" applyBorder="1" applyAlignment="1">
      <alignment horizontal="center" vertical="center" wrapText="1"/>
    </xf>
    <xf numFmtId="43" fontId="2" fillId="4" borderId="66" xfId="1" applyFont="1" applyFill="1" applyBorder="1" applyAlignment="1">
      <alignment horizontal="center" vertical="center"/>
    </xf>
    <xf numFmtId="0" fontId="4" fillId="0" borderId="14" xfId="0" applyFont="1" applyFill="1" applyBorder="1" applyAlignment="1">
      <alignment horizontal="left" vertical="center" wrapText="1"/>
    </xf>
    <xf numFmtId="0" fontId="4" fillId="0" borderId="10" xfId="1" applyNumberFormat="1" applyFont="1" applyFill="1" applyBorder="1" applyAlignment="1">
      <alignment horizontal="right" vertical="center"/>
    </xf>
    <xf numFmtId="10" fontId="10" fillId="0" borderId="67" xfId="2" applyNumberFormat="1" applyFont="1" applyFill="1" applyBorder="1" applyAlignment="1">
      <alignment horizontal="center" vertical="center"/>
    </xf>
    <xf numFmtId="0" fontId="4" fillId="0" borderId="48" xfId="2" applyNumberFormat="1" applyFont="1" applyFill="1" applyBorder="1" applyAlignment="1">
      <alignment horizontal="center" vertical="center"/>
    </xf>
    <xf numFmtId="0" fontId="4" fillId="0" borderId="33" xfId="2" applyNumberFormat="1" applyFont="1" applyFill="1" applyBorder="1" applyAlignment="1">
      <alignment horizontal="center" vertical="center"/>
    </xf>
    <xf numFmtId="0" fontId="4" fillId="0" borderId="68" xfId="2" applyNumberFormat="1" applyFont="1" applyFill="1" applyBorder="1" applyAlignment="1">
      <alignment horizontal="center" vertical="center"/>
    </xf>
    <xf numFmtId="43" fontId="4" fillId="0" borderId="69" xfId="1" applyFont="1" applyFill="1" applyBorder="1" applyAlignment="1">
      <alignment horizontal="right" vertical="center"/>
    </xf>
    <xf numFmtId="10" fontId="4" fillId="0" borderId="10" xfId="2" applyNumberFormat="1" applyFont="1" applyFill="1" applyBorder="1" applyAlignment="1">
      <alignment horizontal="center" vertical="center"/>
    </xf>
    <xf numFmtId="43" fontId="4" fillId="0" borderId="10" xfId="1" applyFont="1" applyFill="1" applyBorder="1" applyAlignment="1">
      <alignment horizontal="right" vertical="center"/>
    </xf>
    <xf numFmtId="10" fontId="4" fillId="0" borderId="12" xfId="0" applyNumberFormat="1" applyFont="1" applyFill="1" applyBorder="1" applyAlignment="1">
      <alignment horizontal="center" vertical="center"/>
    </xf>
    <xf numFmtId="0" fontId="2" fillId="2" borderId="63" xfId="0" applyFont="1" applyFill="1" applyBorder="1" applyAlignment="1">
      <alignment horizontal="center" vertical="center"/>
    </xf>
    <xf numFmtId="0" fontId="0" fillId="0" borderId="70" xfId="0" applyFill="1" applyBorder="1" applyAlignment="1">
      <alignment horizontal="left" vertical="center" wrapText="1"/>
    </xf>
    <xf numFmtId="0" fontId="0" fillId="0" borderId="71" xfId="0" applyFill="1" applyBorder="1" applyAlignment="1">
      <alignment horizontal="left" vertical="center" wrapText="1"/>
    </xf>
    <xf numFmtId="0" fontId="0" fillId="0" borderId="72" xfId="0" applyFill="1" applyBorder="1" applyAlignment="1">
      <alignment horizontal="left" vertical="center" wrapText="1"/>
    </xf>
    <xf numFmtId="0" fontId="0" fillId="0" borderId="73" xfId="0" applyFill="1" applyBorder="1" applyAlignment="1">
      <alignment horizontal="left" vertical="center" wrapText="1"/>
    </xf>
    <xf numFmtId="0" fontId="0" fillId="0" borderId="74" xfId="0" applyFill="1" applyBorder="1" applyAlignment="1">
      <alignment horizontal="left" vertical="center" wrapText="1"/>
    </xf>
    <xf numFmtId="0" fontId="0" fillId="0" borderId="64" xfId="0" applyBorder="1" applyAlignment="1">
      <alignment horizontal="center" vertical="center"/>
    </xf>
    <xf numFmtId="0" fontId="0" fillId="0" borderId="53" xfId="0" applyBorder="1" applyAlignment="1">
      <alignment horizontal="center" vertical="center"/>
    </xf>
    <xf numFmtId="0" fontId="0" fillId="0" borderId="62" xfId="0" applyBorder="1" applyAlignment="1">
      <alignment horizontal="center" vertical="center"/>
    </xf>
    <xf numFmtId="0" fontId="0" fillId="0" borderId="55" xfId="0" applyBorder="1" applyAlignment="1">
      <alignment horizontal="center" vertical="center"/>
    </xf>
    <xf numFmtId="0" fontId="0" fillId="0" borderId="40" xfId="0" applyBorder="1" applyAlignment="1">
      <alignment horizontal="center" vertical="center"/>
    </xf>
    <xf numFmtId="0" fontId="0" fillId="0" borderId="37" xfId="0" applyFill="1" applyBorder="1" applyAlignment="1">
      <alignment horizontal="left" vertical="center" wrapText="1"/>
    </xf>
    <xf numFmtId="0" fontId="0" fillId="0" borderId="37" xfId="0" applyFill="1" applyBorder="1"/>
    <xf numFmtId="0" fontId="0" fillId="0" borderId="40" xfId="0" applyFill="1" applyBorder="1"/>
    <xf numFmtId="4" fontId="0" fillId="0" borderId="40" xfId="0" applyNumberFormat="1" applyFill="1" applyBorder="1" applyAlignment="1">
      <alignment horizontal="center" vertical="center" wrapText="1"/>
    </xf>
    <xf numFmtId="2" fontId="0" fillId="0" borderId="40" xfId="0" applyNumberFormat="1" applyFill="1" applyBorder="1" applyAlignment="1">
      <alignment horizontal="center" vertical="center" wrapText="1"/>
    </xf>
    <xf numFmtId="10" fontId="0" fillId="0" borderId="40" xfId="0" applyNumberFormat="1" applyFill="1" applyBorder="1" applyAlignment="1">
      <alignment horizontal="center" vertical="center"/>
    </xf>
    <xf numFmtId="2" fontId="0" fillId="0" borderId="51" xfId="0" applyNumberFormat="1" applyFill="1" applyBorder="1" applyAlignment="1">
      <alignment horizontal="center" vertical="center" wrapText="1"/>
    </xf>
    <xf numFmtId="0" fontId="0" fillId="0" borderId="50" xfId="0" applyFill="1" applyBorder="1"/>
    <xf numFmtId="3" fontId="0" fillId="0" borderId="75" xfId="0" applyNumberFormat="1" applyFill="1" applyBorder="1" applyAlignment="1">
      <alignment horizontal="center" vertical="center" wrapText="1"/>
    </xf>
    <xf numFmtId="0" fontId="0" fillId="0" borderId="66" xfId="0" applyFill="1" applyBorder="1"/>
    <xf numFmtId="4" fontId="0" fillId="0" borderId="66" xfId="0" applyNumberFormat="1" applyFill="1" applyBorder="1" applyAlignment="1">
      <alignment horizontal="center" vertical="center" wrapText="1"/>
    </xf>
    <xf numFmtId="2" fontId="0" fillId="0" borderId="66" xfId="0" applyNumberFormat="1" applyFill="1" applyBorder="1" applyAlignment="1">
      <alignment horizontal="center" vertical="center" wrapText="1"/>
    </xf>
    <xf numFmtId="0" fontId="0" fillId="0" borderId="49" xfId="0" applyFill="1" applyBorder="1"/>
    <xf numFmtId="0" fontId="0" fillId="0" borderId="57" xfId="0" applyBorder="1" applyAlignment="1">
      <alignment horizontal="center" vertical="center"/>
    </xf>
    <xf numFmtId="4" fontId="0" fillId="0" borderId="36" xfId="0" applyNumberForma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4" borderId="40" xfId="0" applyNumberFormat="1" applyFont="1" applyFill="1" applyBorder="1" applyAlignment="1">
      <alignment horizontal="center" vertical="center"/>
    </xf>
    <xf numFmtId="0" fontId="0" fillId="0" borderId="9" xfId="0" applyFont="1" applyFill="1" applyBorder="1" applyAlignment="1">
      <alignment horizontal="center" vertical="center" wrapText="1"/>
    </xf>
    <xf numFmtId="10" fontId="0" fillId="0" borderId="9" xfId="0" applyNumberFormat="1" applyFont="1" applyFill="1" applyBorder="1" applyAlignment="1">
      <alignment horizontal="center" vertical="center" wrapText="1"/>
    </xf>
    <xf numFmtId="10" fontId="0" fillId="0" borderId="13"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4" fontId="1" fillId="0" borderId="3" xfId="2" applyNumberFormat="1" applyFont="1" applyFill="1" applyBorder="1" applyAlignment="1">
      <alignment horizontal="center" vertical="center" wrapText="1"/>
    </xf>
    <xf numFmtId="0" fontId="2" fillId="0" borderId="47" xfId="1" applyNumberFormat="1" applyFont="1" applyFill="1" applyBorder="1" applyAlignment="1">
      <alignment horizontal="center" vertical="center"/>
    </xf>
    <xf numFmtId="10" fontId="18" fillId="0" borderId="0" xfId="2" applyNumberFormat="1" applyFont="1" applyFill="1" applyBorder="1" applyAlignment="1">
      <alignment horizontal="center" vertical="center"/>
    </xf>
    <xf numFmtId="0" fontId="2" fillId="0" borderId="0" xfId="2" applyNumberFormat="1" applyFont="1" applyFill="1" applyBorder="1" applyAlignment="1">
      <alignment horizontal="center" vertical="center"/>
    </xf>
    <xf numFmtId="43" fontId="2" fillId="0" borderId="0" xfId="1" applyFont="1" applyFill="1" applyBorder="1" applyAlignment="1">
      <alignment horizontal="center" vertical="center"/>
    </xf>
    <xf numFmtId="10" fontId="2" fillId="0" borderId="46" xfId="2" applyNumberFormat="1" applyFont="1" applyFill="1" applyBorder="1" applyAlignment="1">
      <alignment horizontal="center" vertical="center"/>
    </xf>
    <xf numFmtId="4" fontId="0" fillId="0" borderId="9" xfId="0" applyNumberFormat="1" applyFont="1" applyFill="1" applyBorder="1" applyAlignment="1">
      <alignment vertical="center" wrapText="1"/>
    </xf>
    <xf numFmtId="4" fontId="1" fillId="0" borderId="3" xfId="2" applyNumberFormat="1" applyFont="1" applyFill="1" applyBorder="1" applyAlignment="1">
      <alignment vertical="center" wrapText="1"/>
    </xf>
    <xf numFmtId="4" fontId="1" fillId="0" borderId="3" xfId="1" applyNumberFormat="1" applyFont="1" applyFill="1" applyBorder="1" applyAlignment="1">
      <alignment vertical="center" wrapText="1"/>
    </xf>
    <xf numFmtId="4" fontId="0" fillId="0" borderId="3" xfId="0" applyNumberFormat="1" applyFont="1" applyFill="1" applyBorder="1" applyAlignment="1">
      <alignment vertical="center" wrapText="1"/>
    </xf>
    <xf numFmtId="4" fontId="0" fillId="0" borderId="10" xfId="0" applyNumberFormat="1" applyFont="1" applyFill="1" applyBorder="1" applyAlignment="1">
      <alignment vertical="center" wrapText="1"/>
    </xf>
    <xf numFmtId="4" fontId="2" fillId="2" borderId="44" xfId="1" applyNumberFormat="1" applyFont="1" applyFill="1" applyBorder="1" applyAlignment="1">
      <alignment horizontal="center" vertical="center" wrapText="1"/>
    </xf>
    <xf numFmtId="4" fontId="1" fillId="0" borderId="10" xfId="1" applyNumberFormat="1" applyFont="1" applyFill="1" applyBorder="1" applyAlignment="1">
      <alignment vertical="center" wrapText="1"/>
    </xf>
    <xf numFmtId="4" fontId="26" fillId="5" borderId="3" xfId="28" applyNumberFormat="1" applyFont="1" applyFill="1" applyBorder="1" applyAlignment="1">
      <alignment horizontal="right" vertical="center" wrapText="1"/>
    </xf>
    <xf numFmtId="0" fontId="4" fillId="5" borderId="38" xfId="3" applyFill="1" applyBorder="1" applyAlignment="1">
      <alignment horizontal="center" vertical="center" wrapText="1"/>
    </xf>
    <xf numFmtId="0" fontId="6" fillId="8" borderId="10" xfId="13" applyFont="1" applyFill="1" applyBorder="1" applyAlignment="1">
      <alignment horizontal="center" vertical="center" wrapText="1"/>
    </xf>
    <xf numFmtId="0" fontId="6" fillId="5" borderId="10" xfId="13" applyFont="1" applyFill="1" applyBorder="1" applyAlignment="1">
      <alignment horizontal="center" vertical="center" wrapText="1"/>
    </xf>
    <xf numFmtId="4" fontId="6" fillId="0" borderId="10" xfId="28" applyNumberFormat="1" applyFont="1" applyFill="1" applyBorder="1" applyAlignment="1" applyProtection="1">
      <alignment horizontal="center" vertical="center" wrapText="1"/>
    </xf>
    <xf numFmtId="0" fontId="6" fillId="5" borderId="10" xfId="7" applyNumberFormat="1" applyFont="1" applyFill="1" applyBorder="1" applyAlignment="1" applyProtection="1">
      <alignment horizontal="center" vertical="center" wrapText="1"/>
    </xf>
    <xf numFmtId="4" fontId="6" fillId="5" borderId="10" xfId="6" applyNumberFormat="1" applyFont="1" applyFill="1" applyBorder="1" applyAlignment="1">
      <alignment horizontal="center" vertical="center" wrapText="1"/>
    </xf>
    <xf numFmtId="4" fontId="26" fillId="4" borderId="3" xfId="14" applyNumberFormat="1" applyFont="1" applyFill="1" applyBorder="1" applyAlignment="1" applyProtection="1">
      <alignment horizontal="center" vertical="center" wrapText="1"/>
    </xf>
    <xf numFmtId="4" fontId="26" fillId="4" borderId="3" xfId="28" applyNumberFormat="1" applyFont="1" applyFill="1" applyBorder="1" applyAlignment="1">
      <alignment horizontal="center" vertical="center" wrapText="1"/>
    </xf>
    <xf numFmtId="4" fontId="26" fillId="4" borderId="3" xfId="28" applyNumberFormat="1" applyFont="1" applyFill="1" applyBorder="1" applyAlignment="1">
      <alignment horizontal="right" vertical="center" wrapText="1"/>
    </xf>
    <xf numFmtId="4" fontId="28" fillId="4" borderId="3" xfId="28" applyNumberFormat="1" applyFont="1" applyFill="1" applyBorder="1" applyAlignment="1">
      <alignment horizontal="right" vertical="center" wrapText="1"/>
    </xf>
    <xf numFmtId="4" fontId="6" fillId="4" borderId="10" xfId="28" applyNumberFormat="1" applyFont="1" applyFill="1" applyBorder="1" applyAlignment="1">
      <alignment horizontal="center" vertical="center" wrapText="1"/>
    </xf>
    <xf numFmtId="0" fontId="26" fillId="8" borderId="6" xfId="13" applyFont="1" applyFill="1" applyBorder="1" applyAlignment="1">
      <alignment horizontal="center" vertical="center" wrapText="1"/>
    </xf>
    <xf numFmtId="0" fontId="26" fillId="5" borderId="6" xfId="6" applyNumberFormat="1" applyFont="1" applyFill="1" applyBorder="1" applyAlignment="1">
      <alignment horizontal="center" vertical="center" wrapText="1"/>
    </xf>
    <xf numFmtId="0" fontId="26" fillId="5" borderId="6" xfId="13" applyFont="1" applyFill="1" applyBorder="1" applyAlignment="1">
      <alignment horizontal="center" vertical="center" wrapText="1"/>
    </xf>
    <xf numFmtId="2" fontId="26" fillId="5" borderId="6" xfId="6" applyNumberFormat="1" applyFont="1" applyFill="1" applyBorder="1" applyAlignment="1">
      <alignment horizontal="center" vertical="center" wrapText="1"/>
    </xf>
    <xf numFmtId="4" fontId="26" fillId="0" borderId="6" xfId="28" applyNumberFormat="1" applyFont="1" applyFill="1" applyBorder="1" applyAlignment="1" applyProtection="1">
      <alignment horizontal="center" vertical="center" wrapText="1"/>
    </xf>
    <xf numFmtId="4" fontId="26" fillId="5" borderId="6" xfId="6" applyNumberFormat="1" applyFont="1" applyFill="1" applyBorder="1" applyAlignment="1">
      <alignment horizontal="center" vertical="center" wrapText="1"/>
    </xf>
    <xf numFmtId="0" fontId="26" fillId="5" borderId="19" xfId="6" applyNumberFormat="1" applyFont="1" applyFill="1" applyBorder="1" applyAlignment="1">
      <alignment horizontal="center" vertical="center" wrapText="1"/>
    </xf>
    <xf numFmtId="0" fontId="18" fillId="0" borderId="22" xfId="6" applyFont="1" applyFill="1" applyBorder="1" applyAlignment="1">
      <alignment horizontal="center" vertical="center" wrapText="1"/>
    </xf>
    <xf numFmtId="0" fontId="18" fillId="2" borderId="59" xfId="6" applyFont="1" applyFill="1" applyBorder="1" applyAlignment="1">
      <alignment horizontal="center" vertical="center" wrapText="1"/>
    </xf>
    <xf numFmtId="0" fontId="6" fillId="0" borderId="18" xfId="3" applyFont="1" applyBorder="1" applyAlignment="1">
      <alignment horizontal="center" vertical="center"/>
    </xf>
    <xf numFmtId="0" fontId="6" fillId="5" borderId="6" xfId="6" applyFont="1" applyFill="1" applyBorder="1" applyAlignment="1">
      <alignment horizontal="center" vertical="center" wrapText="1"/>
    </xf>
    <xf numFmtId="0" fontId="6" fillId="8" borderId="6" xfId="13" applyFont="1" applyFill="1" applyBorder="1" applyAlignment="1">
      <alignment horizontal="center" vertical="center" wrapText="1"/>
    </xf>
    <xf numFmtId="0" fontId="6" fillId="5" borderId="6" xfId="6" applyNumberFormat="1" applyFont="1" applyFill="1" applyBorder="1" applyAlignment="1">
      <alignment horizontal="center" vertical="center" wrapText="1"/>
    </xf>
    <xf numFmtId="0" fontId="26" fillId="0" borderId="6" xfId="13" applyFont="1" applyFill="1" applyBorder="1" applyAlignment="1">
      <alignment horizontal="center" vertical="center" wrapText="1"/>
    </xf>
    <xf numFmtId="4" fontId="6" fillId="0" borderId="6" xfId="28" applyNumberFormat="1" applyFont="1" applyFill="1" applyBorder="1" applyAlignment="1" applyProtection="1">
      <alignment horizontal="center" vertical="center" wrapText="1"/>
    </xf>
    <xf numFmtId="0" fontId="6" fillId="5" borderId="6" xfId="7" applyNumberFormat="1" applyFont="1" applyFill="1" applyBorder="1" applyAlignment="1" applyProtection="1">
      <alignment horizontal="center" vertical="center" wrapText="1"/>
    </xf>
    <xf numFmtId="4" fontId="6" fillId="4" borderId="6" xfId="28" applyNumberFormat="1" applyFont="1" applyFill="1" applyBorder="1" applyAlignment="1">
      <alignment horizontal="center" vertical="center" wrapText="1"/>
    </xf>
    <xf numFmtId="0" fontId="6" fillId="5" borderId="6" xfId="13" applyFont="1" applyFill="1" applyBorder="1" applyAlignment="1">
      <alignment horizontal="center" vertical="center" wrapText="1"/>
    </xf>
    <xf numFmtId="4" fontId="6" fillId="5" borderId="6" xfId="6" applyNumberFormat="1" applyFont="1" applyFill="1" applyBorder="1" applyAlignment="1">
      <alignment horizontal="center" vertical="center" wrapText="1"/>
    </xf>
    <xf numFmtId="14" fontId="0" fillId="5" borderId="6" xfId="0" applyNumberFormat="1" applyFont="1" applyFill="1" applyBorder="1" applyAlignment="1">
      <alignment horizontal="center" vertical="center" wrapText="1"/>
    </xf>
    <xf numFmtId="0" fontId="18" fillId="0" borderId="29" xfId="6"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27" fillId="0" borderId="23" xfId="0" applyFont="1" applyBorder="1" applyAlignment="1">
      <alignment horizontal="center" vertical="center" wrapText="1"/>
    </xf>
    <xf numFmtId="0" fontId="6" fillId="0" borderId="23" xfId="0" applyFont="1" applyBorder="1" applyAlignment="1">
      <alignment horizontal="center" vertical="center" wrapText="1"/>
    </xf>
    <xf numFmtId="0" fontId="52" fillId="0" borderId="23" xfId="0" applyFont="1" applyBorder="1" applyAlignment="1">
      <alignment horizontal="center" vertical="center" wrapText="1"/>
    </xf>
    <xf numFmtId="0" fontId="11" fillId="5" borderId="23" xfId="0" applyFont="1" applyFill="1" applyBorder="1" applyAlignment="1">
      <alignment horizontal="center" vertical="center" wrapText="1"/>
    </xf>
    <xf numFmtId="0" fontId="18" fillId="2" borderId="63" xfId="6" applyFont="1" applyFill="1" applyBorder="1" applyAlignment="1">
      <alignment horizontal="center" vertical="center" wrapText="1"/>
    </xf>
    <xf numFmtId="0" fontId="18" fillId="0" borderId="40" xfId="6" applyNumberFormat="1" applyFont="1" applyFill="1" applyBorder="1" applyAlignment="1">
      <alignment horizontal="center" vertical="center" wrapText="1"/>
    </xf>
    <xf numFmtId="4" fontId="0" fillId="4" borderId="55" xfId="0" applyNumberFormat="1" applyFont="1" applyFill="1" applyBorder="1" applyAlignment="1">
      <alignment horizontal="center" vertical="center" wrapText="1"/>
    </xf>
    <xf numFmtId="4" fontId="0" fillId="4" borderId="53" xfId="0" applyNumberFormat="1" applyFont="1" applyFill="1" applyBorder="1" applyAlignment="1">
      <alignment horizontal="center" vertical="center" wrapText="1"/>
    </xf>
    <xf numFmtId="4" fontId="6" fillId="4" borderId="53" xfId="0" applyNumberFormat="1" applyFont="1" applyFill="1" applyBorder="1" applyAlignment="1">
      <alignment horizontal="center" vertical="center" wrapText="1"/>
    </xf>
    <xf numFmtId="4" fontId="27" fillId="4" borderId="53" xfId="0" applyNumberFormat="1" applyFont="1" applyFill="1" applyBorder="1" applyAlignment="1">
      <alignment horizontal="center" vertical="center" wrapText="1"/>
    </xf>
    <xf numFmtId="4" fontId="52" fillId="4" borderId="53" xfId="0" applyNumberFormat="1" applyFont="1" applyFill="1" applyBorder="1" applyAlignment="1">
      <alignment horizontal="center" vertical="center" wrapText="1"/>
    </xf>
    <xf numFmtId="4" fontId="55" fillId="4" borderId="53" xfId="0" applyNumberFormat="1" applyFont="1" applyFill="1" applyBorder="1" applyAlignment="1">
      <alignment horizontal="center" vertical="center"/>
    </xf>
    <xf numFmtId="0" fontId="26" fillId="5" borderId="25" xfId="7" applyNumberFormat="1" applyFont="1" applyFill="1" applyBorder="1" applyAlignment="1" applyProtection="1">
      <alignment horizontal="center" vertical="center" wrapText="1"/>
    </xf>
    <xf numFmtId="0" fontId="6" fillId="5" borderId="23" xfId="0" applyNumberFormat="1" applyFont="1" applyFill="1" applyBorder="1" applyAlignment="1">
      <alignment horizontal="center" vertical="center" wrapText="1"/>
    </xf>
    <xf numFmtId="0" fontId="6" fillId="5" borderId="23" xfId="7" applyNumberFormat="1" applyFont="1" applyFill="1" applyBorder="1" applyAlignment="1" applyProtection="1">
      <alignment horizontal="center" vertical="center" wrapText="1"/>
    </xf>
    <xf numFmtId="0" fontId="26" fillId="5" borderId="23" xfId="7" applyNumberFormat="1" applyFont="1" applyFill="1" applyBorder="1" applyAlignment="1" applyProtection="1">
      <alignment horizontal="center" vertical="center" wrapText="1"/>
    </xf>
    <xf numFmtId="0" fontId="6" fillId="0" borderId="23" xfId="0" applyFont="1" applyBorder="1" applyAlignment="1">
      <alignment horizontal="center" vertical="center"/>
    </xf>
    <xf numFmtId="168" fontId="18" fillId="2" borderId="52" xfId="7" applyFont="1" applyFill="1" applyBorder="1" applyAlignment="1" applyProtection="1">
      <alignment horizontal="center" vertical="center" wrapText="1"/>
    </xf>
    <xf numFmtId="0" fontId="18" fillId="0" borderId="30" xfId="6" applyFont="1" applyFill="1" applyBorder="1" applyAlignment="1">
      <alignment horizontal="center" vertical="center" wrapText="1"/>
    </xf>
    <xf numFmtId="0" fontId="26" fillId="5" borderId="5" xfId="13" applyFont="1" applyFill="1" applyBorder="1" applyAlignment="1">
      <alignment horizontal="center" vertical="center" wrapText="1"/>
    </xf>
    <xf numFmtId="0" fontId="6" fillId="5" borderId="24" xfId="0" applyFont="1" applyFill="1" applyBorder="1" applyAlignment="1">
      <alignment horizontal="center" vertical="center" wrapText="1"/>
    </xf>
    <xf numFmtId="0" fontId="6" fillId="5" borderId="24" xfId="13" applyFont="1" applyFill="1" applyBorder="1" applyAlignment="1">
      <alignment horizontal="center" vertical="center" wrapText="1"/>
    </xf>
    <xf numFmtId="0" fontId="26" fillId="5" borderId="24" xfId="13" applyFont="1" applyFill="1" applyBorder="1" applyAlignment="1">
      <alignment horizontal="center" vertical="center" wrapText="1"/>
    </xf>
    <xf numFmtId="0" fontId="6" fillId="0" borderId="24" xfId="0" applyFont="1" applyBorder="1" applyAlignment="1">
      <alignment horizontal="center" vertical="center"/>
    </xf>
    <xf numFmtId="0" fontId="6" fillId="5" borderId="69" xfId="0" applyFont="1" applyFill="1" applyBorder="1" applyAlignment="1">
      <alignment horizontal="center" vertical="center" wrapText="1"/>
    </xf>
    <xf numFmtId="0" fontId="18" fillId="2" borderId="63" xfId="8" applyNumberFormat="1" applyFont="1" applyFill="1" applyBorder="1" applyAlignment="1" applyProtection="1">
      <alignment horizontal="center" vertical="center" wrapText="1"/>
    </xf>
    <xf numFmtId="4" fontId="26" fillId="4" borderId="55" xfId="28" applyNumberFormat="1" applyFont="1" applyFill="1" applyBorder="1" applyAlignment="1">
      <alignment horizontal="center" vertical="center" wrapText="1"/>
    </xf>
    <xf numFmtId="4" fontId="6" fillId="4" borderId="53" xfId="14" applyNumberFormat="1" applyFont="1" applyFill="1" applyBorder="1" applyAlignment="1" applyProtection="1">
      <alignment horizontal="center" vertical="center" wrapText="1"/>
    </xf>
    <xf numFmtId="4" fontId="6" fillId="4" borderId="53" xfId="28" applyNumberFormat="1" applyFont="1" applyFill="1" applyBorder="1" applyAlignment="1">
      <alignment horizontal="center" vertical="center" wrapText="1"/>
    </xf>
    <xf numFmtId="4" fontId="6" fillId="4" borderId="53" xfId="8" applyNumberFormat="1" applyFont="1" applyFill="1" applyBorder="1" applyAlignment="1">
      <alignment horizontal="center" vertical="center" wrapText="1"/>
    </xf>
    <xf numFmtId="4" fontId="26" fillId="4" borderId="53" xfId="9" applyNumberFormat="1" applyFont="1" applyFill="1" applyBorder="1" applyAlignment="1">
      <alignment horizontal="center" vertical="center" wrapText="1"/>
    </xf>
    <xf numFmtId="4" fontId="6" fillId="4" borderId="53" xfId="0" applyNumberFormat="1" applyFont="1" applyFill="1" applyBorder="1" applyAlignment="1">
      <alignment horizontal="center" vertical="center"/>
    </xf>
    <xf numFmtId="0" fontId="18" fillId="0" borderId="29" xfId="6" applyNumberFormat="1" applyFont="1" applyFill="1" applyBorder="1" applyAlignment="1">
      <alignment horizontal="center" vertical="center" wrapText="1"/>
    </xf>
    <xf numFmtId="4" fontId="0" fillId="0" borderId="23" xfId="0" applyNumberFormat="1" applyFont="1" applyFill="1" applyBorder="1" applyAlignment="1">
      <alignment horizontal="center" vertical="center" wrapText="1"/>
    </xf>
    <xf numFmtId="4" fontId="6" fillId="0" borderId="23" xfId="0" applyNumberFormat="1" applyFont="1" applyFill="1" applyBorder="1" applyAlignment="1">
      <alignment horizontal="center" vertical="center" wrapText="1"/>
    </xf>
    <xf numFmtId="4" fontId="6" fillId="0" borderId="23" xfId="0" applyNumberFormat="1" applyFont="1" applyBorder="1" applyAlignment="1">
      <alignment horizontal="center" vertical="center" wrapText="1"/>
    </xf>
    <xf numFmtId="4" fontId="52" fillId="0" borderId="23" xfId="0" applyNumberFormat="1" applyFont="1" applyBorder="1" applyAlignment="1">
      <alignment horizontal="center" vertical="center" wrapText="1"/>
    </xf>
    <xf numFmtId="4" fontId="55" fillId="0" borderId="23" xfId="0" applyNumberFormat="1" applyFont="1" applyBorder="1" applyAlignment="1">
      <alignment horizontal="center" vertical="center"/>
    </xf>
    <xf numFmtId="4" fontId="0" fillId="5" borderId="23" xfId="0" applyNumberFormat="1" applyFont="1" applyFill="1" applyBorder="1" applyAlignment="1">
      <alignment horizontal="center" vertical="center" wrapText="1"/>
    </xf>
    <xf numFmtId="4" fontId="0" fillId="4" borderId="57" xfId="0" applyNumberFormat="1" applyFont="1" applyFill="1" applyBorder="1" applyAlignment="1">
      <alignment horizontal="center" vertical="center" wrapText="1"/>
    </xf>
    <xf numFmtId="4" fontId="0" fillId="5" borderId="26" xfId="0" applyNumberFormat="1" applyFont="1" applyFill="1" applyBorder="1" applyAlignment="1">
      <alignment horizontal="center" vertical="center" wrapText="1"/>
    </xf>
    <xf numFmtId="4" fontId="0" fillId="4" borderId="22" xfId="0" applyNumberFormat="1" applyFill="1" applyBorder="1" applyAlignment="1">
      <alignment horizontal="center" vertical="center" wrapText="1"/>
    </xf>
    <xf numFmtId="0" fontId="0" fillId="5" borderId="26" xfId="0" applyFont="1" applyFill="1" applyBorder="1" applyAlignment="1">
      <alignment horizontal="center" vertical="center" wrapText="1"/>
    </xf>
    <xf numFmtId="4" fontId="52" fillId="4" borderId="57" xfId="0" applyNumberFormat="1" applyFont="1" applyFill="1" applyBorder="1" applyAlignment="1">
      <alignment horizontal="center" vertical="center" wrapText="1"/>
    </xf>
    <xf numFmtId="0" fontId="6" fillId="5" borderId="26" xfId="0" applyNumberFormat="1" applyFont="1" applyFill="1" applyBorder="1" applyAlignment="1">
      <alignment horizontal="center" vertical="center" wrapText="1"/>
    </xf>
    <xf numFmtId="4" fontId="6" fillId="4" borderId="57" xfId="14" applyNumberFormat="1" applyFont="1" applyFill="1" applyBorder="1" applyAlignment="1" applyProtection="1">
      <alignment horizontal="center" vertical="center" wrapText="1"/>
    </xf>
    <xf numFmtId="4" fontId="6" fillId="5" borderId="3" xfId="11" applyNumberFormat="1" applyFont="1" applyFill="1" applyBorder="1" applyAlignment="1">
      <alignment horizontal="center" vertical="center" wrapText="1"/>
    </xf>
    <xf numFmtId="14" fontId="16" fillId="5" borderId="3" xfId="0" applyNumberFormat="1" applyFont="1" applyFill="1" applyBorder="1" applyAlignment="1">
      <alignment horizontal="center" vertical="center" wrapText="1"/>
    </xf>
    <xf numFmtId="0" fontId="16" fillId="5" borderId="3" xfId="0" applyFont="1" applyFill="1" applyBorder="1" applyAlignment="1">
      <alignment horizontal="center" vertical="center" wrapText="1"/>
    </xf>
    <xf numFmtId="4" fontId="0" fillId="4" borderId="74" xfId="0" applyNumberFormat="1" applyFont="1" applyFill="1" applyBorder="1" applyAlignment="1">
      <alignment horizontal="center" vertical="center" wrapText="1"/>
    </xf>
    <xf numFmtId="0" fontId="18" fillId="0" borderId="43" xfId="6" applyNumberFormat="1" applyFont="1" applyFill="1" applyBorder="1" applyAlignment="1">
      <alignment horizontal="center" vertical="center" wrapText="1"/>
    </xf>
    <xf numFmtId="0" fontId="18" fillId="0" borderId="44" xfId="6" applyFont="1" applyFill="1" applyBorder="1" applyAlignment="1">
      <alignment horizontal="center" vertical="center" wrapText="1"/>
    </xf>
    <xf numFmtId="0" fontId="18" fillId="0" borderId="44" xfId="6" applyNumberFormat="1" applyFont="1" applyFill="1" applyBorder="1" applyAlignment="1">
      <alignment horizontal="center" vertical="center" wrapText="1"/>
    </xf>
    <xf numFmtId="0" fontId="18" fillId="0" borderId="59" xfId="6" applyNumberFormat="1" applyFont="1" applyFill="1" applyBorder="1" applyAlignment="1">
      <alignment horizontal="center" vertical="center" wrapText="1"/>
    </xf>
    <xf numFmtId="0" fontId="6" fillId="5" borderId="9" xfId="0" applyFont="1" applyFill="1" applyBorder="1" applyAlignment="1">
      <alignment horizontal="center" vertical="center" wrapText="1"/>
    </xf>
    <xf numFmtId="4" fontId="6" fillId="0" borderId="4" xfId="0" applyNumberFormat="1" applyFont="1" applyFill="1" applyBorder="1" applyAlignment="1">
      <alignment horizontal="center" vertical="center" wrapText="1"/>
    </xf>
    <xf numFmtId="4" fontId="6" fillId="0" borderId="4" xfId="0" applyNumberFormat="1" applyFont="1" applyBorder="1" applyAlignment="1">
      <alignment horizontal="center" vertical="center" wrapText="1"/>
    </xf>
    <xf numFmtId="4" fontId="16" fillId="0" borderId="4" xfId="0" applyNumberFormat="1" applyFont="1" applyFill="1" applyBorder="1" applyAlignment="1">
      <alignment horizontal="center" vertical="center" wrapText="1"/>
    </xf>
    <xf numFmtId="4" fontId="52" fillId="0" borderId="4" xfId="0" applyNumberFormat="1" applyFont="1" applyFill="1" applyBorder="1" applyAlignment="1">
      <alignment horizontal="center" vertical="center" wrapText="1"/>
    </xf>
    <xf numFmtId="4" fontId="0" fillId="0" borderId="4" xfId="0" applyNumberFormat="1" applyFont="1" applyFill="1" applyBorder="1" applyAlignment="1">
      <alignment horizontal="center" vertical="center" wrapText="1"/>
    </xf>
    <xf numFmtId="0" fontId="6" fillId="5" borderId="9" xfId="6" applyFont="1" applyFill="1" applyBorder="1" applyAlignment="1">
      <alignment horizontal="center" vertical="center" wrapText="1"/>
    </xf>
    <xf numFmtId="0" fontId="26" fillId="5" borderId="10" xfId="6" applyFont="1" applyFill="1" applyBorder="1" applyAlignment="1">
      <alignment horizontal="center" vertical="center" wrapText="1"/>
    </xf>
    <xf numFmtId="0" fontId="6" fillId="8" borderId="9" xfId="13" applyFont="1" applyFill="1" applyBorder="1" applyAlignment="1">
      <alignment horizontal="center" vertical="center" wrapText="1"/>
    </xf>
    <xf numFmtId="0" fontId="26" fillId="5" borderId="10" xfId="13" applyFont="1" applyFill="1" applyBorder="1" applyAlignment="1">
      <alignment horizontal="center" vertical="center" wrapText="1"/>
    </xf>
    <xf numFmtId="0" fontId="6" fillId="5" borderId="9" xfId="6" applyNumberFormat="1" applyFont="1" applyFill="1" applyBorder="1" applyAlignment="1">
      <alignment horizontal="center" vertical="center" wrapText="1"/>
    </xf>
    <xf numFmtId="0" fontId="26" fillId="5" borderId="10" xfId="6" applyNumberFormat="1" applyFont="1" applyFill="1" applyBorder="1" applyAlignment="1">
      <alignment horizontal="center" vertical="center" wrapText="1"/>
    </xf>
    <xf numFmtId="0" fontId="6" fillId="5" borderId="9" xfId="13" applyFont="1" applyFill="1" applyBorder="1" applyAlignment="1">
      <alignment horizontal="center" vertical="center" wrapText="1"/>
    </xf>
    <xf numFmtId="0" fontId="6" fillId="7" borderId="9" xfId="0" applyFont="1" applyFill="1" applyBorder="1" applyAlignment="1">
      <alignment horizontal="center" vertical="center" wrapText="1"/>
    </xf>
    <xf numFmtId="4" fontId="6" fillId="0" borderId="9" xfId="28" applyNumberFormat="1" applyFont="1" applyFill="1" applyBorder="1" applyAlignment="1" applyProtection="1">
      <alignment horizontal="center" vertical="center" wrapText="1"/>
    </xf>
    <xf numFmtId="4" fontId="26" fillId="0" borderId="10" xfId="28" applyNumberFormat="1" applyFont="1" applyFill="1" applyBorder="1" applyAlignment="1" applyProtection="1">
      <alignment horizontal="center" vertical="center" wrapText="1"/>
    </xf>
    <xf numFmtId="0" fontId="6" fillId="5" borderId="9" xfId="7" applyNumberFormat="1" applyFont="1" applyFill="1" applyBorder="1" applyAlignment="1" applyProtection="1">
      <alignment horizontal="center" vertical="center" wrapText="1"/>
    </xf>
    <xf numFmtId="0" fontId="26" fillId="5" borderId="10" xfId="7" applyNumberFormat="1" applyFont="1" applyFill="1" applyBorder="1" applyAlignment="1" applyProtection="1">
      <alignment horizontal="center" vertical="center" wrapText="1"/>
    </xf>
    <xf numFmtId="4" fontId="6" fillId="5" borderId="9" xfId="28" applyNumberFormat="1" applyFont="1" applyFill="1" applyBorder="1" applyAlignment="1">
      <alignment horizontal="center" vertical="center" wrapText="1"/>
    </xf>
    <xf numFmtId="4" fontId="26" fillId="5" borderId="10" xfId="28" applyNumberFormat="1" applyFont="1" applyFill="1" applyBorder="1" applyAlignment="1">
      <alignment horizontal="center" vertical="center" wrapText="1"/>
    </xf>
    <xf numFmtId="4" fontId="6" fillId="5" borderId="9" xfId="6" applyNumberFormat="1" applyFont="1" applyFill="1" applyBorder="1" applyAlignment="1">
      <alignment horizontal="center" vertical="center" wrapText="1"/>
    </xf>
    <xf numFmtId="4" fontId="26" fillId="5" borderId="10" xfId="6" applyNumberFormat="1" applyFont="1" applyFill="1" applyBorder="1" applyAlignment="1">
      <alignment horizontal="center" vertical="center" wrapText="1"/>
    </xf>
    <xf numFmtId="0" fontId="16" fillId="5" borderId="9" xfId="0" applyFont="1" applyFill="1" applyBorder="1" applyAlignment="1">
      <alignment horizontal="center" vertical="center" wrapText="1"/>
    </xf>
    <xf numFmtId="14" fontId="6" fillId="0" borderId="10" xfId="0" applyNumberFormat="1" applyFont="1" applyBorder="1" applyAlignment="1">
      <alignment horizontal="center" vertical="center" wrapText="1"/>
    </xf>
    <xf numFmtId="14" fontId="26" fillId="5" borderId="9" xfId="0" applyNumberFormat="1" applyFont="1" applyFill="1" applyBorder="1" applyAlignment="1">
      <alignment horizontal="center" vertical="center" wrapText="1"/>
    </xf>
    <xf numFmtId="4" fontId="52" fillId="0" borderId="13" xfId="0" applyNumberFormat="1" applyFont="1" applyFill="1" applyBorder="1" applyAlignment="1">
      <alignment horizontal="center" vertical="center" wrapText="1"/>
    </xf>
    <xf numFmtId="4" fontId="6" fillId="0" borderId="12" xfId="0" applyNumberFormat="1" applyFont="1" applyBorder="1" applyAlignment="1">
      <alignment horizontal="center" vertical="center" wrapText="1"/>
    </xf>
    <xf numFmtId="4" fontId="0" fillId="4" borderId="71" xfId="0" applyNumberFormat="1" applyFont="1" applyFill="1" applyBorder="1" applyAlignment="1">
      <alignment horizontal="center" vertical="center" wrapText="1"/>
    </xf>
    <xf numFmtId="4" fontId="0" fillId="4" borderId="40" xfId="0" applyNumberFormat="1" applyFill="1" applyBorder="1" applyAlignment="1">
      <alignment horizontal="center" vertical="center" wrapText="1"/>
    </xf>
    <xf numFmtId="0" fontId="0" fillId="0" borderId="49" xfId="0" applyBorder="1" applyAlignment="1">
      <alignment horizontal="center" vertical="center" wrapText="1"/>
    </xf>
    <xf numFmtId="0" fontId="6" fillId="0" borderId="0" xfId="0" applyFont="1" applyAlignment="1">
      <alignment horizontal="left" vertical="center"/>
    </xf>
    <xf numFmtId="0" fontId="13" fillId="0" borderId="0" xfId="0" applyFont="1" applyAlignment="1">
      <alignment horizontal="left" vertical="center" wrapText="1"/>
    </xf>
    <xf numFmtId="0" fontId="54" fillId="4" borderId="36" xfId="0" applyFont="1" applyFill="1" applyBorder="1" applyAlignment="1">
      <alignment horizontal="center" vertical="center" wrapText="1"/>
    </xf>
    <xf numFmtId="0" fontId="54" fillId="4" borderId="37" xfId="0" applyFont="1" applyFill="1" applyBorder="1" applyAlignment="1">
      <alignment horizontal="center" vertical="center" wrapText="1"/>
    </xf>
    <xf numFmtId="0" fontId="6" fillId="0" borderId="0" xfId="0" applyFont="1" applyBorder="1" applyAlignment="1">
      <alignment vertical="center" wrapText="1"/>
    </xf>
    <xf numFmtId="0" fontId="14" fillId="0" borderId="43"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0" fontId="6" fillId="0" borderId="0" xfId="0" applyFont="1" applyBorder="1" applyAlignment="1">
      <alignment horizontal="left" vertical="center" wrapText="1"/>
    </xf>
    <xf numFmtId="0" fontId="12" fillId="4" borderId="49" xfId="0" applyFont="1" applyFill="1" applyBorder="1" applyAlignment="1">
      <alignment horizontal="center" vertical="center" wrapText="1"/>
    </xf>
    <xf numFmtId="0" fontId="12" fillId="4" borderId="33" xfId="0" applyFont="1" applyFill="1" applyBorder="1" applyAlignment="1">
      <alignment horizontal="center" vertical="center" wrapText="1"/>
    </xf>
    <xf numFmtId="0" fontId="12" fillId="4" borderId="50" xfId="0" applyFont="1" applyFill="1" applyBorder="1" applyAlignment="1">
      <alignment horizontal="center" vertical="center" wrapText="1"/>
    </xf>
    <xf numFmtId="0" fontId="39" fillId="0" borderId="20" xfId="0" applyFont="1" applyBorder="1" applyAlignment="1">
      <alignment horizontal="center" wrapText="1"/>
    </xf>
    <xf numFmtId="0" fontId="39" fillId="0" borderId="22" xfId="0" applyFont="1" applyBorder="1" applyAlignment="1">
      <alignment horizontal="center" wrapText="1"/>
    </xf>
    <xf numFmtId="0" fontId="14" fillId="0" borderId="35"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32" fillId="0" borderId="35" xfId="3" applyFont="1" applyBorder="1" applyAlignment="1">
      <alignment horizontal="center" wrapText="1"/>
    </xf>
    <xf numFmtId="0" fontId="32" fillId="0" borderId="36" xfId="3" applyFont="1" applyBorder="1" applyAlignment="1">
      <alignment horizontal="center"/>
    </xf>
    <xf numFmtId="0" fontId="32" fillId="0" borderId="37" xfId="3" applyFont="1" applyBorder="1" applyAlignment="1">
      <alignment horizontal="center"/>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32" fillId="0" borderId="36" xfId="3" applyFont="1" applyBorder="1" applyAlignment="1">
      <alignment horizontal="center" wrapText="1"/>
    </xf>
    <xf numFmtId="0" fontId="32" fillId="0" borderId="37" xfId="3" applyFont="1" applyBorder="1" applyAlignment="1">
      <alignment horizontal="center" wrapText="1"/>
    </xf>
    <xf numFmtId="0" fontId="12" fillId="4" borderId="35" xfId="6" applyNumberFormat="1" applyFont="1" applyFill="1" applyBorder="1" applyAlignment="1">
      <alignment horizontal="center" vertical="center" wrapText="1"/>
    </xf>
    <xf numFmtId="0" fontId="12" fillId="4" borderId="36" xfId="6" applyNumberFormat="1" applyFont="1" applyFill="1" applyBorder="1" applyAlignment="1">
      <alignment horizontal="center" vertical="center" wrapText="1"/>
    </xf>
    <xf numFmtId="0" fontId="12" fillId="4" borderId="37" xfId="6" applyNumberFormat="1" applyFont="1" applyFill="1" applyBorder="1" applyAlignment="1">
      <alignment horizontal="center" vertical="center" wrapText="1"/>
    </xf>
    <xf numFmtId="14" fontId="37" fillId="4" borderId="49" xfId="6" applyNumberFormat="1" applyFont="1" applyFill="1" applyBorder="1" applyAlignment="1">
      <alignment horizontal="center" vertical="center" wrapText="1"/>
    </xf>
    <xf numFmtId="14" fontId="37" fillId="4" borderId="33" xfId="6" applyNumberFormat="1" applyFont="1" applyFill="1" applyBorder="1" applyAlignment="1">
      <alignment horizontal="center" vertical="center" wrapText="1"/>
    </xf>
    <xf numFmtId="14" fontId="37" fillId="4" borderId="50" xfId="6" applyNumberFormat="1" applyFont="1" applyFill="1" applyBorder="1" applyAlignment="1">
      <alignment horizontal="center" vertical="center" wrapText="1"/>
    </xf>
    <xf numFmtId="0" fontId="32" fillId="0" borderId="35" xfId="3" applyFont="1" applyBorder="1" applyAlignment="1">
      <alignment horizontal="center" vertical="center" wrapText="1"/>
    </xf>
    <xf numFmtId="0" fontId="32" fillId="0" borderId="36" xfId="3" applyFont="1" applyBorder="1" applyAlignment="1">
      <alignment horizontal="center" vertical="center" wrapText="1"/>
    </xf>
    <xf numFmtId="0" fontId="32" fillId="0" borderId="37" xfId="3" applyFont="1" applyBorder="1" applyAlignment="1">
      <alignment horizontal="center" vertical="center" wrapText="1"/>
    </xf>
    <xf numFmtId="0" fontId="32" fillId="0" borderId="35" xfId="3" applyFont="1" applyFill="1" applyBorder="1" applyAlignment="1">
      <alignment horizontal="center" vertical="center" wrapText="1"/>
    </xf>
    <xf numFmtId="0" fontId="32" fillId="0" borderId="36" xfId="3" applyFont="1" applyFill="1" applyBorder="1" applyAlignment="1">
      <alignment horizontal="center" vertical="center" wrapText="1"/>
    </xf>
    <xf numFmtId="0" fontId="32" fillId="0" borderId="37" xfId="3" applyFont="1" applyFill="1" applyBorder="1" applyAlignment="1">
      <alignment horizontal="center" vertical="center" wrapText="1"/>
    </xf>
    <xf numFmtId="0" fontId="32" fillId="0" borderId="20" xfId="3" applyFont="1" applyBorder="1" applyAlignment="1">
      <alignment horizontal="center" wrapText="1"/>
    </xf>
    <xf numFmtId="0" fontId="32" fillId="0" borderId="21" xfId="3" applyFont="1" applyBorder="1" applyAlignment="1">
      <alignment horizontal="center"/>
    </xf>
    <xf numFmtId="0" fontId="32" fillId="0" borderId="22" xfId="3" applyFont="1" applyBorder="1" applyAlignment="1">
      <alignment horizontal="center"/>
    </xf>
    <xf numFmtId="0" fontId="32" fillId="0" borderId="35" xfId="0" applyFont="1" applyFill="1" applyBorder="1" applyAlignment="1">
      <alignment horizontal="center" vertical="center" wrapText="1"/>
    </xf>
    <xf numFmtId="0" fontId="32" fillId="0" borderId="36" xfId="0" applyFont="1" applyFill="1" applyBorder="1" applyAlignment="1">
      <alignment horizontal="center" vertical="center"/>
    </xf>
    <xf numFmtId="0" fontId="32" fillId="0" borderId="37" xfId="0" applyFont="1" applyFill="1" applyBorder="1" applyAlignment="1">
      <alignment horizontal="center" vertical="center"/>
    </xf>
    <xf numFmtId="0" fontId="32" fillId="0" borderId="20" xfId="0" applyFont="1" applyFill="1" applyBorder="1" applyAlignment="1">
      <alignment horizontal="center" vertical="center" wrapText="1"/>
    </xf>
    <xf numFmtId="0" fontId="32" fillId="0" borderId="21" xfId="0" applyFont="1" applyFill="1" applyBorder="1" applyAlignment="1">
      <alignment horizontal="center" vertical="center"/>
    </xf>
    <xf numFmtId="0" fontId="32" fillId="0" borderId="22" xfId="0" applyFont="1" applyFill="1" applyBorder="1" applyAlignment="1">
      <alignment horizontal="center" vertical="center"/>
    </xf>
    <xf numFmtId="0" fontId="32" fillId="0" borderId="36" xfId="3" applyFont="1" applyBorder="1" applyAlignment="1">
      <alignment horizontal="center" vertical="center"/>
    </xf>
    <xf numFmtId="0" fontId="32" fillId="0" borderId="37" xfId="3" applyFont="1" applyBorder="1" applyAlignment="1">
      <alignment horizontal="center" vertical="center"/>
    </xf>
    <xf numFmtId="0" fontId="32" fillId="0" borderId="35" xfId="0" applyFont="1" applyBorder="1" applyAlignment="1">
      <alignment horizontal="center"/>
    </xf>
    <xf numFmtId="0" fontId="32" fillId="0" borderId="36" xfId="0" applyFont="1" applyBorder="1" applyAlignment="1">
      <alignment horizontal="center"/>
    </xf>
    <xf numFmtId="0" fontId="32" fillId="0" borderId="37" xfId="0" applyFont="1" applyBorder="1" applyAlignment="1">
      <alignment horizontal="center"/>
    </xf>
    <xf numFmtId="0" fontId="0" fillId="0" borderId="0" xfId="0" applyAlignment="1">
      <alignment horizontal="left"/>
    </xf>
    <xf numFmtId="0" fontId="37" fillId="0" borderId="35" xfId="0" applyFont="1" applyBorder="1" applyAlignment="1">
      <alignment horizontal="center" vertical="center" wrapText="1"/>
    </xf>
    <xf numFmtId="0" fontId="37" fillId="0" borderId="36" xfId="0" applyFont="1" applyBorder="1" applyAlignment="1">
      <alignment horizontal="center" vertical="center" wrapText="1"/>
    </xf>
    <xf numFmtId="0" fontId="37" fillId="0" borderId="37" xfId="0" applyFont="1" applyBorder="1" applyAlignment="1">
      <alignment horizontal="center" vertical="center" wrapText="1"/>
    </xf>
  </cellXfs>
  <cellStyles count="227">
    <cellStyle name="Відсотковий" xfId="2" builtinId="5"/>
    <cellStyle name="Звичайний" xfId="0" builtinId="0"/>
    <cellStyle name="Звичайний 2" xfId="26"/>
    <cellStyle name="Звичайний 3" xfId="16"/>
    <cellStyle name="Звичайний 4" xfId="126"/>
    <cellStyle name="Звичайний 5" xfId="226"/>
    <cellStyle name="Обычный 10" xfId="225"/>
    <cellStyle name="Обычный 11" xfId="3"/>
    <cellStyle name="Обычный 2" xfId="6"/>
    <cellStyle name="Обычный 2 2" xfId="221"/>
    <cellStyle name="Обычный 2 7" xfId="154"/>
    <cellStyle name="Обычный 2_Погодинка зведена" xfId="219"/>
    <cellStyle name="Обычный 3" xfId="13"/>
    <cellStyle name="Обычный 3 10" xfId="74"/>
    <cellStyle name="Обычный 3 10 2" xfId="201"/>
    <cellStyle name="Обычный 3 11" xfId="84"/>
    <cellStyle name="Обычный 3 11 2" xfId="211"/>
    <cellStyle name="Обычный 3 12" xfId="93"/>
    <cellStyle name="Обычный 3 13" xfId="95"/>
    <cellStyle name="Обычный 3 14" xfId="106"/>
    <cellStyle name="Обычный 3 15" xfId="116"/>
    <cellStyle name="Обычный 3 16" xfId="128"/>
    <cellStyle name="Обычный 3 17" xfId="138"/>
    <cellStyle name="Обычный 3 18" xfId="146"/>
    <cellStyle name="Обычный 3 19" xfId="155"/>
    <cellStyle name="Обычный 3 2" xfId="24"/>
    <cellStyle name="Обычный 3 2 10" xfId="117"/>
    <cellStyle name="Обычный 3 2 11" xfId="130"/>
    <cellStyle name="Обычный 3 2 12" xfId="140"/>
    <cellStyle name="Обычный 3 2 13" xfId="148"/>
    <cellStyle name="Обычный 3 2 14" xfId="157"/>
    <cellStyle name="Обычный 3 2 2" xfId="36"/>
    <cellStyle name="Обычный 3 2 2 2" xfId="164"/>
    <cellStyle name="Обычный 3 2 3" xfId="48"/>
    <cellStyle name="Обычный 3 2 3 2" xfId="175"/>
    <cellStyle name="Обычный 3 2 4" xfId="55"/>
    <cellStyle name="Обычный 3 2 4 2" xfId="182"/>
    <cellStyle name="Обычный 3 2 5" xfId="66"/>
    <cellStyle name="Обычный 3 2 5 2" xfId="193"/>
    <cellStyle name="Обычный 3 2 6" xfId="76"/>
    <cellStyle name="Обычный 3 2 6 2" xfId="203"/>
    <cellStyle name="Обычный 3 2 7" xfId="85"/>
    <cellStyle name="Обычный 3 2 7 2" xfId="212"/>
    <cellStyle name="Обычный 3 2 8" xfId="97"/>
    <cellStyle name="Обычный 3 2 9" xfId="108"/>
    <cellStyle name="Обычный 3 20" xfId="21"/>
    <cellStyle name="Обычный 3 3" xfId="15"/>
    <cellStyle name="Обычный 3 3 10" xfId="118"/>
    <cellStyle name="Обычный 3 3 11" xfId="132"/>
    <cellStyle name="Обычный 3 3 12" xfId="142"/>
    <cellStyle name="Обычный 3 3 13" xfId="150"/>
    <cellStyle name="Обычный 3 3 14" xfId="159"/>
    <cellStyle name="Обычный 3 3 15" xfId="29"/>
    <cellStyle name="Обычный 3 3 2" xfId="37"/>
    <cellStyle name="Обычный 3 3 2 2" xfId="165"/>
    <cellStyle name="Обычный 3 3 3" xfId="50"/>
    <cellStyle name="Обычный 3 3 3 2" xfId="177"/>
    <cellStyle name="Обычный 3 3 4" xfId="56"/>
    <cellStyle name="Обычный 3 3 4 2" xfId="183"/>
    <cellStyle name="Обычный 3 3 5" xfId="68"/>
    <cellStyle name="Обычный 3 3 5 2" xfId="195"/>
    <cellStyle name="Обычный 3 3 6" xfId="78"/>
    <cellStyle name="Обычный 3 3 6 2" xfId="205"/>
    <cellStyle name="Обычный 3 3 7" xfId="86"/>
    <cellStyle name="Обычный 3 3 7 2" xfId="213"/>
    <cellStyle name="Обычный 3 3 8" xfId="99"/>
    <cellStyle name="Обычный 3 3 9" xfId="110"/>
    <cellStyle name="Обычный 3 4" xfId="33"/>
    <cellStyle name="Обычный 3 4 10" xfId="119"/>
    <cellStyle name="Обычный 3 4 11" xfId="134"/>
    <cellStyle name="Обычный 3 4 12" xfId="144"/>
    <cellStyle name="Обычный 3 4 13" xfId="152"/>
    <cellStyle name="Обычный 3 4 14" xfId="161"/>
    <cellStyle name="Обычный 3 4 2" xfId="38"/>
    <cellStyle name="Обычный 3 4 2 2" xfId="166"/>
    <cellStyle name="Обычный 3 4 3" xfId="52"/>
    <cellStyle name="Обычный 3 4 3 2" xfId="179"/>
    <cellStyle name="Обычный 3 4 4" xfId="57"/>
    <cellStyle name="Обычный 3 4 4 2" xfId="184"/>
    <cellStyle name="Обычный 3 4 5" xfId="70"/>
    <cellStyle name="Обычный 3 4 5 2" xfId="197"/>
    <cellStyle name="Обычный 3 4 6" xfId="80"/>
    <cellStyle name="Обычный 3 4 6 2" xfId="207"/>
    <cellStyle name="Обычный 3 4 7" xfId="87"/>
    <cellStyle name="Обычный 3 4 7 2" xfId="214"/>
    <cellStyle name="Обычный 3 4 8" xfId="101"/>
    <cellStyle name="Обычный 3 4 9" xfId="112"/>
    <cellStyle name="Обычный 3 5" xfId="39"/>
    <cellStyle name="Обычный 3 5 2" xfId="62"/>
    <cellStyle name="Обычный 3 5 2 2" xfId="189"/>
    <cellStyle name="Обычный 3 5 3" xfId="72"/>
    <cellStyle name="Обычный 3 5 3 2" xfId="199"/>
    <cellStyle name="Обычный 3 5 4" xfId="82"/>
    <cellStyle name="Обычный 3 5 4 2" xfId="209"/>
    <cellStyle name="Обычный 3 5 5" xfId="103"/>
    <cellStyle name="Обычный 3 5 6" xfId="114"/>
    <cellStyle name="Обычный 3 5 7" xfId="120"/>
    <cellStyle name="Обычный 3 5 8" xfId="136"/>
    <cellStyle name="Обычный 3 5 9" xfId="167"/>
    <cellStyle name="Обычный 3 6" xfId="35"/>
    <cellStyle name="Обычный 3 6 2" xfId="163"/>
    <cellStyle name="Обычный 3 7" xfId="46"/>
    <cellStyle name="Обычный 3 7 2" xfId="173"/>
    <cellStyle name="Обычный 3 8" xfId="54"/>
    <cellStyle name="Обычный 3 8 2" xfId="181"/>
    <cellStyle name="Обычный 3 9" xfId="64"/>
    <cellStyle name="Обычный 3 9 2" xfId="191"/>
    <cellStyle name="Обычный 4" xfId="22"/>
    <cellStyle name="Обычный 4 10" xfId="75"/>
    <cellStyle name="Обычный 4 10 2" xfId="202"/>
    <cellStyle name="Обычный 4 11" xfId="88"/>
    <cellStyle name="Обычный 4 11 2" xfId="215"/>
    <cellStyle name="Обычный 4 12" xfId="94"/>
    <cellStyle name="Обычный 4 13" xfId="96"/>
    <cellStyle name="Обычный 4 14" xfId="107"/>
    <cellStyle name="Обычный 4 15" xfId="121"/>
    <cellStyle name="Обычный 4 16" xfId="129"/>
    <cellStyle name="Обычный 4 17" xfId="139"/>
    <cellStyle name="Обычный 4 18" xfId="147"/>
    <cellStyle name="Обычный 4 19" xfId="156"/>
    <cellStyle name="Обычный 4 2" xfId="25"/>
    <cellStyle name="Обычный 4 2 10" xfId="122"/>
    <cellStyle name="Обычный 4 2 11" xfId="131"/>
    <cellStyle name="Обычный 4 2 12" xfId="141"/>
    <cellStyle name="Обычный 4 2 13" xfId="149"/>
    <cellStyle name="Обычный 4 2 14" xfId="158"/>
    <cellStyle name="Обычный 4 2 2" xfId="41"/>
    <cellStyle name="Обычный 4 2 2 2" xfId="169"/>
    <cellStyle name="Обычный 4 2 3" xfId="49"/>
    <cellStyle name="Обычный 4 2 3 2" xfId="176"/>
    <cellStyle name="Обычный 4 2 4" xfId="59"/>
    <cellStyle name="Обычный 4 2 4 2" xfId="186"/>
    <cellStyle name="Обычный 4 2 5" xfId="67"/>
    <cellStyle name="Обычный 4 2 5 2" xfId="194"/>
    <cellStyle name="Обычный 4 2 6" xfId="77"/>
    <cellStyle name="Обычный 4 2 6 2" xfId="204"/>
    <cellStyle name="Обычный 4 2 7" xfId="89"/>
    <cellStyle name="Обычный 4 2 7 2" xfId="216"/>
    <cellStyle name="Обычный 4 2 8" xfId="98"/>
    <cellStyle name="Обычный 4 2 9" xfId="109"/>
    <cellStyle name="Обычный 4 3" xfId="30"/>
    <cellStyle name="Обычный 4 3 10" xfId="123"/>
    <cellStyle name="Обычный 4 3 11" xfId="133"/>
    <cellStyle name="Обычный 4 3 12" xfId="143"/>
    <cellStyle name="Обычный 4 3 13" xfId="151"/>
    <cellStyle name="Обычный 4 3 14" xfId="160"/>
    <cellStyle name="Обычный 4 3 2" xfId="42"/>
    <cellStyle name="Обычный 4 3 2 2" xfId="170"/>
    <cellStyle name="Обычный 4 3 3" xfId="51"/>
    <cellStyle name="Обычный 4 3 3 2" xfId="178"/>
    <cellStyle name="Обычный 4 3 4" xfId="60"/>
    <cellStyle name="Обычный 4 3 4 2" xfId="187"/>
    <cellStyle name="Обычный 4 3 5" xfId="69"/>
    <cellStyle name="Обычный 4 3 5 2" xfId="196"/>
    <cellStyle name="Обычный 4 3 6" xfId="79"/>
    <cellStyle name="Обычный 4 3 6 2" xfId="206"/>
    <cellStyle name="Обычный 4 3 7" xfId="90"/>
    <cellStyle name="Обычный 4 3 7 2" xfId="217"/>
    <cellStyle name="Обычный 4 3 8" xfId="100"/>
    <cellStyle name="Обычный 4 3 9" xfId="111"/>
    <cellStyle name="Обычный 4 4" xfId="34"/>
    <cellStyle name="Обычный 4 4 10" xfId="124"/>
    <cellStyle name="Обычный 4 4 11" xfId="135"/>
    <cellStyle name="Обычный 4 4 12" xfId="145"/>
    <cellStyle name="Обычный 4 4 13" xfId="153"/>
    <cellStyle name="Обычный 4 4 14" xfId="162"/>
    <cellStyle name="Обычный 4 4 2" xfId="43"/>
    <cellStyle name="Обычный 4 4 2 2" xfId="171"/>
    <cellStyle name="Обычный 4 4 3" xfId="53"/>
    <cellStyle name="Обычный 4 4 3 2" xfId="180"/>
    <cellStyle name="Обычный 4 4 4" xfId="61"/>
    <cellStyle name="Обычный 4 4 4 2" xfId="188"/>
    <cellStyle name="Обычный 4 4 5" xfId="71"/>
    <cellStyle name="Обычный 4 4 5 2" xfId="198"/>
    <cellStyle name="Обычный 4 4 6" xfId="81"/>
    <cellStyle name="Обычный 4 4 6 2" xfId="208"/>
    <cellStyle name="Обычный 4 4 7" xfId="91"/>
    <cellStyle name="Обычный 4 4 7 2" xfId="218"/>
    <cellStyle name="Обычный 4 4 8" xfId="102"/>
    <cellStyle name="Обычный 4 4 9" xfId="113"/>
    <cellStyle name="Обычный 4 5" xfId="44"/>
    <cellStyle name="Обычный 4 5 2" xfId="63"/>
    <cellStyle name="Обычный 4 5 2 2" xfId="190"/>
    <cellStyle name="Обычный 4 5 3" xfId="73"/>
    <cellStyle name="Обычный 4 5 3 2" xfId="200"/>
    <cellStyle name="Обычный 4 5 4" xfId="83"/>
    <cellStyle name="Обычный 4 5 4 2" xfId="210"/>
    <cellStyle name="Обычный 4 5 5" xfId="104"/>
    <cellStyle name="Обычный 4 5 6" xfId="115"/>
    <cellStyle name="Обычный 4 5 7" xfId="125"/>
    <cellStyle name="Обычный 4 5 8" xfId="137"/>
    <cellStyle name="Обычный 4 5 9" xfId="172"/>
    <cellStyle name="Обычный 4 6" xfId="40"/>
    <cellStyle name="Обычный 4 6 2" xfId="168"/>
    <cellStyle name="Обычный 4 7" xfId="47"/>
    <cellStyle name="Обычный 4 7 2" xfId="174"/>
    <cellStyle name="Обычный 4 8" xfId="58"/>
    <cellStyle name="Обычный 4 8 2" xfId="185"/>
    <cellStyle name="Обычный 4 9" xfId="65"/>
    <cellStyle name="Обычный 4 9 2" xfId="192"/>
    <cellStyle name="Обычный 5" xfId="220"/>
    <cellStyle name="Обычный 6" xfId="18"/>
    <cellStyle name="Обычный 7" xfId="19"/>
    <cellStyle name="Обычный 8" xfId="224"/>
    <cellStyle name="Обычный 9" xfId="223"/>
    <cellStyle name="Процентный 2" xfId="20"/>
    <cellStyle name="Процентный 2 2" xfId="31"/>
    <cellStyle name="Процентный 3" xfId="92"/>
    <cellStyle name="Процентный 4" xfId="5"/>
    <cellStyle name="Финансовый 2" xfId="8"/>
    <cellStyle name="Финансовый 2 2" xfId="7"/>
    <cellStyle name="Финансовый 2 2 2" xfId="222"/>
    <cellStyle name="Финансовый 2 3" xfId="28"/>
    <cellStyle name="Финансовый 2 4" xfId="10"/>
    <cellStyle name="Финансовый 3" xfId="17"/>
    <cellStyle name="Финансовый 3 2" xfId="32"/>
    <cellStyle name="Финансовый 4" xfId="9"/>
    <cellStyle name="Финансовый 5" xfId="23"/>
    <cellStyle name="Финансовый 6" xfId="4"/>
    <cellStyle name="Фінансовий" xfId="1" builtinId="3"/>
    <cellStyle name="Фінансовий 2" xfId="27"/>
    <cellStyle name="Фінансовий 2 2" xfId="45"/>
    <cellStyle name="Фінансовий 3" xfId="11"/>
    <cellStyle name="Фінансовий 4" xfId="12"/>
    <cellStyle name="Фінансовий 4 2" xfId="14"/>
    <cellStyle name="Фінансовий 5" xfId="105"/>
    <cellStyle name="Фінансовий 6" xfId="12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91"/>
  <sheetViews>
    <sheetView showGridLines="0" tabSelected="1" zoomScale="70" zoomScaleNormal="70" workbookViewId="0">
      <selection activeCell="J69" sqref="J69"/>
    </sheetView>
  </sheetViews>
  <sheetFormatPr defaultRowHeight="15" x14ac:dyDescent="0.25"/>
  <cols>
    <col min="1" max="2" width="9.140625" style="320"/>
    <col min="3" max="3" width="38.42578125" style="320" customWidth="1"/>
    <col min="4" max="4" width="12.42578125" style="320" customWidth="1"/>
    <col min="5" max="5" width="10" style="320" customWidth="1"/>
    <col min="6" max="6" width="13.7109375" style="326" customWidth="1"/>
    <col min="7" max="8" width="13.28515625" style="326" customWidth="1"/>
    <col min="9" max="9" width="21.5703125" style="320" customWidth="1"/>
    <col min="10" max="10" width="11.85546875" style="320" customWidth="1"/>
    <col min="11" max="11" width="24.28515625" style="320" customWidth="1"/>
    <col min="12" max="12" width="10.28515625" style="320" customWidth="1"/>
    <col min="13" max="13" width="9.140625" style="320"/>
    <col min="14" max="14" width="12.7109375" style="320" bestFit="1" customWidth="1"/>
    <col min="15" max="16384" width="9.140625" style="320"/>
  </cols>
  <sheetData>
    <row r="2" spans="2:12" ht="15.75" thickBot="1" x14ac:dyDescent="0.3"/>
    <row r="3" spans="2:12" ht="87.75" customHeight="1" thickBot="1" x14ac:dyDescent="0.3">
      <c r="C3" s="1492" t="s">
        <v>268</v>
      </c>
      <c r="D3" s="1493"/>
      <c r="E3" s="1493"/>
      <c r="F3" s="1493"/>
      <c r="G3" s="1493"/>
      <c r="H3" s="1493"/>
      <c r="I3" s="1493"/>
      <c r="J3" s="1493"/>
      <c r="K3" s="1493"/>
      <c r="L3" s="1494"/>
    </row>
    <row r="4" spans="2:12" ht="137.25" customHeight="1" thickBot="1" x14ac:dyDescent="0.3">
      <c r="C4" s="1017"/>
      <c r="D4" s="75" t="s">
        <v>19</v>
      </c>
      <c r="E4" s="75" t="s">
        <v>0</v>
      </c>
      <c r="F4" s="1018" t="s">
        <v>23</v>
      </c>
      <c r="G4" s="1018" t="s">
        <v>24</v>
      </c>
      <c r="H4" s="1018" t="s">
        <v>20</v>
      </c>
      <c r="I4" s="75" t="s">
        <v>1</v>
      </c>
      <c r="J4" s="75" t="s">
        <v>0</v>
      </c>
      <c r="K4" s="75" t="s">
        <v>15</v>
      </c>
      <c r="L4" s="1019" t="s">
        <v>0</v>
      </c>
    </row>
    <row r="5" spans="2:12" ht="21.75" thickBot="1" x14ac:dyDescent="0.3">
      <c r="C5" s="1063" t="s">
        <v>18</v>
      </c>
      <c r="D5" s="1064">
        <f>D10+D21+D58</f>
        <v>2053</v>
      </c>
      <c r="E5" s="1065">
        <v>1</v>
      </c>
      <c r="F5" s="1064">
        <f>F10+F21+G72</f>
        <v>57</v>
      </c>
      <c r="G5" s="1064">
        <f>G10+G21+I72</f>
        <v>48</v>
      </c>
      <c r="H5" s="1066">
        <f>(F5+G5)*100/D5</f>
        <v>5.1144666341938629</v>
      </c>
      <c r="I5" s="1067">
        <f>I10+I21+G58</f>
        <v>249573.18</v>
      </c>
      <c r="J5" s="1065">
        <v>1</v>
      </c>
      <c r="K5" s="1068">
        <f>K10+K21+I58</f>
        <v>24395984.700000003</v>
      </c>
      <c r="L5" s="1069">
        <v>1</v>
      </c>
    </row>
    <row r="6" spans="2:12" ht="30" x14ac:dyDescent="0.25">
      <c r="C6" s="1061" t="s">
        <v>1700</v>
      </c>
      <c r="D6" s="1015"/>
      <c r="E6" s="1011"/>
      <c r="F6" s="1012"/>
      <c r="G6" s="1012"/>
      <c r="H6" s="1013"/>
      <c r="I6" s="1014"/>
      <c r="J6" s="1016"/>
      <c r="K6" s="1062">
        <f>K19</f>
        <v>7817817.1700000009</v>
      </c>
      <c r="L6" s="1059"/>
    </row>
    <row r="7" spans="2:12" ht="30" x14ac:dyDescent="0.25">
      <c r="C7" s="315" t="s">
        <v>1746</v>
      </c>
      <c r="D7" s="1015"/>
      <c r="E7" s="1011"/>
      <c r="F7" s="1012"/>
      <c r="G7" s="1012"/>
      <c r="H7" s="1013"/>
      <c r="I7" s="1014"/>
      <c r="J7" s="1016"/>
      <c r="K7" s="1060">
        <f>F57</f>
        <v>421650.40000000037</v>
      </c>
      <c r="L7" s="1059"/>
    </row>
    <row r="8" spans="2:12" ht="73.900000000000006" customHeight="1" thickBot="1" x14ac:dyDescent="0.3">
      <c r="C8" s="1070" t="s">
        <v>1694</v>
      </c>
      <c r="D8" s="1015"/>
      <c r="E8" s="1011"/>
      <c r="F8" s="1012"/>
      <c r="G8" s="1012"/>
      <c r="H8" s="1013"/>
      <c r="I8" s="1014"/>
      <c r="J8" s="1016"/>
      <c r="K8" s="1071">
        <f>K5-K6+K7</f>
        <v>16999817.93</v>
      </c>
      <c r="L8" s="1059"/>
    </row>
    <row r="9" spans="2:12" ht="34.700000000000003" customHeight="1" thickBot="1" x14ac:dyDescent="0.3">
      <c r="B9" s="301" t="s">
        <v>226</v>
      </c>
      <c r="C9" s="1495" t="s">
        <v>1614</v>
      </c>
      <c r="D9" s="1496"/>
      <c r="E9" s="1496"/>
      <c r="F9" s="1496"/>
      <c r="G9" s="1496"/>
      <c r="H9" s="1496"/>
      <c r="I9" s="1496"/>
      <c r="J9" s="1496"/>
      <c r="K9" s="1496"/>
      <c r="L9" s="1497"/>
    </row>
    <row r="10" spans="2:12" ht="16.5" thickBot="1" x14ac:dyDescent="0.3">
      <c r="C10" s="321" t="s">
        <v>16</v>
      </c>
      <c r="D10" s="316">
        <f>D11+D13+D14+D15+D16+D17+D18</f>
        <v>1093</v>
      </c>
      <c r="E10" s="317">
        <f>D10/D5</f>
        <v>0.53239162201656109</v>
      </c>
      <c r="F10" s="316">
        <v>20</v>
      </c>
      <c r="G10" s="316">
        <v>8</v>
      </c>
      <c r="H10" s="318">
        <f>(F10+G10)*100/D10</f>
        <v>2.5617566331198538</v>
      </c>
      <c r="I10" s="322">
        <f>I11+I13+I14+I15+I16+I17+I18</f>
        <v>161721.26</v>
      </c>
      <c r="J10" s="317">
        <f>I10/I5</f>
        <v>0.64799134265949576</v>
      </c>
      <c r="K10" s="323">
        <f>K11+K13+K14+K15+K16+K17+K18</f>
        <v>18160686.16</v>
      </c>
      <c r="L10" s="319">
        <f>K10/K5</f>
        <v>0.74441291808155619</v>
      </c>
    </row>
    <row r="11" spans="2:12" x14ac:dyDescent="0.25">
      <c r="C11" s="1072" t="s">
        <v>6</v>
      </c>
      <c r="D11" s="1073">
        <v>702</v>
      </c>
      <c r="E11" s="1074">
        <f>D11/D10</f>
        <v>0.64226898444647762</v>
      </c>
      <c r="F11" s="1075"/>
      <c r="G11" s="1076"/>
      <c r="H11" s="1077"/>
      <c r="I11" s="1078">
        <v>67125.72</v>
      </c>
      <c r="J11" s="1079">
        <f>I11/I10</f>
        <v>0.41507047372744932</v>
      </c>
      <c r="K11" s="1080">
        <v>6136903.6799999997</v>
      </c>
      <c r="L11" s="1081">
        <f>K11/K10</f>
        <v>0.33792245655986819</v>
      </c>
    </row>
    <row r="12" spans="2:12" x14ac:dyDescent="0.25">
      <c r="C12" s="13" t="s">
        <v>7</v>
      </c>
      <c r="D12" s="7">
        <v>17</v>
      </c>
      <c r="E12" s="37">
        <v>0</v>
      </c>
      <c r="F12" s="47"/>
      <c r="G12" s="40"/>
      <c r="H12" s="70"/>
      <c r="I12" s="324">
        <v>9100.82</v>
      </c>
      <c r="J12" s="16">
        <v>0</v>
      </c>
      <c r="K12" s="11">
        <v>1.36</v>
      </c>
      <c r="L12" s="17">
        <v>0</v>
      </c>
    </row>
    <row r="13" spans="2:12" ht="21.75" customHeight="1" x14ac:dyDescent="0.25">
      <c r="C13" s="10" t="s">
        <v>8</v>
      </c>
      <c r="D13" s="9">
        <v>85</v>
      </c>
      <c r="E13" s="38">
        <f>D13/D10</f>
        <v>7.7767612076852705E-2</v>
      </c>
      <c r="F13" s="51"/>
      <c r="G13" s="39"/>
      <c r="H13" s="71"/>
      <c r="I13" s="324">
        <v>24804.99</v>
      </c>
      <c r="J13" s="14">
        <f>I13/I10</f>
        <v>0.15338113244974719</v>
      </c>
      <c r="K13" s="11">
        <v>165696.49</v>
      </c>
      <c r="L13" s="15">
        <f>K13/K10</f>
        <v>9.1239113181172879E-3</v>
      </c>
    </row>
    <row r="14" spans="2:12" x14ac:dyDescent="0.25">
      <c r="C14" s="10" t="s">
        <v>9</v>
      </c>
      <c r="D14" s="7">
        <v>28</v>
      </c>
      <c r="E14" s="38">
        <f>D14/D10</f>
        <v>2.5617566331198535E-2</v>
      </c>
      <c r="F14" s="51"/>
      <c r="G14" s="39"/>
      <c r="H14" s="71"/>
      <c r="I14" s="324">
        <v>6657.75</v>
      </c>
      <c r="J14" s="14">
        <f>I14/I10</f>
        <v>4.1168056692113326E-2</v>
      </c>
      <c r="K14" s="8">
        <v>818218.56</v>
      </c>
      <c r="L14" s="15">
        <f>K14/K10</f>
        <v>4.505438576446387E-2</v>
      </c>
    </row>
    <row r="15" spans="2:12" ht="30" x14ac:dyDescent="0.25">
      <c r="C15" s="10" t="s">
        <v>271</v>
      </c>
      <c r="D15" s="7">
        <v>118</v>
      </c>
      <c r="E15" s="38">
        <f>D15/D10</f>
        <v>0.10795974382433669</v>
      </c>
      <c r="F15" s="51"/>
      <c r="G15" s="39"/>
      <c r="H15" s="71"/>
      <c r="I15" s="324">
        <v>13105</v>
      </c>
      <c r="J15" s="14">
        <f>I15/I10</f>
        <v>8.1034491074333692E-2</v>
      </c>
      <c r="K15" s="8">
        <v>8368470.0099999998</v>
      </c>
      <c r="L15" s="15">
        <f>K15/K10</f>
        <v>0.46080142216388587</v>
      </c>
    </row>
    <row r="16" spans="2:12" ht="14.25" customHeight="1" x14ac:dyDescent="0.25">
      <c r="C16" s="10" t="s">
        <v>3</v>
      </c>
      <c r="D16" s="7">
        <v>97</v>
      </c>
      <c r="E16" s="38">
        <f>D16/D10</f>
        <v>8.8746569075937781E-2</v>
      </c>
      <c r="F16" s="51"/>
      <c r="G16" s="39"/>
      <c r="H16" s="71"/>
      <c r="I16" s="324">
        <v>30660.14</v>
      </c>
      <c r="J16" s="14">
        <f>I16/I10</f>
        <v>0.18958632897121874</v>
      </c>
      <c r="K16" s="11">
        <v>1601897.14</v>
      </c>
      <c r="L16" s="15">
        <f>K16/K10</f>
        <v>8.8206862113408155E-2</v>
      </c>
    </row>
    <row r="17" spans="1:14" x14ac:dyDescent="0.25">
      <c r="C17" s="10" t="s">
        <v>10</v>
      </c>
      <c r="D17" s="7">
        <v>47</v>
      </c>
      <c r="E17" s="38">
        <f>D17/D10</f>
        <v>4.3000914913083256E-2</v>
      </c>
      <c r="F17" s="51"/>
      <c r="G17" s="39"/>
      <c r="H17" s="71"/>
      <c r="I17" s="324">
        <v>5109.72</v>
      </c>
      <c r="J17" s="14">
        <f>I17/I10</f>
        <v>3.1595845839934709E-2</v>
      </c>
      <c r="K17" s="11">
        <v>1069499</v>
      </c>
      <c r="L17" s="15">
        <f>K17/K10</f>
        <v>5.8890891598338151E-2</v>
      </c>
    </row>
    <row r="18" spans="1:14" ht="30.75" thickBot="1" x14ac:dyDescent="0.3">
      <c r="C18" s="1311" t="s">
        <v>11</v>
      </c>
      <c r="D18" s="1312">
        <v>16</v>
      </c>
      <c r="E18" s="1313">
        <f>D18/D10</f>
        <v>1.463860933211345E-2</v>
      </c>
      <c r="F18" s="1314"/>
      <c r="G18" s="1315"/>
      <c r="H18" s="1316"/>
      <c r="I18" s="1317">
        <v>14257.94</v>
      </c>
      <c r="J18" s="1318">
        <f>I18/I10</f>
        <v>8.816367124520301E-2</v>
      </c>
      <c r="K18" s="1319">
        <v>1.28</v>
      </c>
      <c r="L18" s="1320">
        <f>K18/K10</f>
        <v>7.0481918399056785E-8</v>
      </c>
    </row>
    <row r="19" spans="1:14" ht="30.75" thickBot="1" x14ac:dyDescent="0.3">
      <c r="B19" s="1121" t="s">
        <v>1699</v>
      </c>
      <c r="C19" s="1309" t="s">
        <v>1676</v>
      </c>
      <c r="D19" s="1355"/>
      <c r="E19" s="1356"/>
      <c r="F19" s="1357"/>
      <c r="G19" s="1357"/>
      <c r="H19" s="1357"/>
      <c r="I19" s="1358"/>
      <c r="J19" s="1359"/>
      <c r="K19" s="1310">
        <f>'Додаток №1'!K6</f>
        <v>7817817.1700000009</v>
      </c>
      <c r="L19" s="1308"/>
    </row>
    <row r="20" spans="1:14" ht="27.2" customHeight="1" thickBot="1" x14ac:dyDescent="0.3">
      <c r="A20" s="320" t="s">
        <v>213</v>
      </c>
      <c r="B20" s="1307" t="s">
        <v>227</v>
      </c>
      <c r="C20" s="1498" t="s">
        <v>1615</v>
      </c>
      <c r="D20" s="1499"/>
      <c r="E20" s="1499"/>
      <c r="F20" s="1499"/>
      <c r="G20" s="1499"/>
      <c r="H20" s="1499"/>
      <c r="I20" s="1499"/>
      <c r="J20" s="1499"/>
      <c r="K20" s="1499"/>
      <c r="L20" s="1500"/>
    </row>
    <row r="21" spans="1:14" ht="16.5" thickBot="1" x14ac:dyDescent="0.3">
      <c r="C21" s="328" t="s">
        <v>17</v>
      </c>
      <c r="D21" s="328">
        <f>D23+D33</f>
        <v>761</v>
      </c>
      <c r="E21" s="304">
        <f>D21/D5</f>
        <v>0.37067705796395517</v>
      </c>
      <c r="F21" s="328">
        <f>F23+F33</f>
        <v>29</v>
      </c>
      <c r="G21" s="328">
        <f>G23+G33</f>
        <v>7</v>
      </c>
      <c r="H21" s="306">
        <f>(F21+G21)*100/D21</f>
        <v>4.7306176084099869</v>
      </c>
      <c r="I21" s="303">
        <f>I23+I33</f>
        <v>76696.87</v>
      </c>
      <c r="J21" s="304">
        <f>I21/I10</f>
        <v>0.47425347786679373</v>
      </c>
      <c r="K21" s="329">
        <f>K23+K33</f>
        <v>4545931.6500000004</v>
      </c>
      <c r="L21" s="304">
        <f>K21/K10</f>
        <v>0.25031717468983561</v>
      </c>
    </row>
    <row r="22" spans="1:14" s="327" customFormat="1" ht="7.9" customHeight="1" thickBot="1" x14ac:dyDescent="0.3">
      <c r="C22" s="330"/>
      <c r="D22" s="331"/>
      <c r="E22" s="311"/>
      <c r="F22" s="331"/>
      <c r="G22" s="331"/>
      <c r="H22" s="331"/>
      <c r="I22" s="310"/>
      <c r="J22" s="311"/>
      <c r="K22" s="332"/>
      <c r="L22" s="313"/>
    </row>
    <row r="23" spans="1:14" ht="15.75" thickBot="1" x14ac:dyDescent="0.3">
      <c r="B23" s="230" t="s">
        <v>1686</v>
      </c>
      <c r="C23" s="312" t="s">
        <v>228</v>
      </c>
      <c r="D23" s="302">
        <f>D24+D25+D27+D28+D29+D30+D31+D32</f>
        <v>239</v>
      </c>
      <c r="E23" s="305">
        <f>D23/D21</f>
        <v>0.31406044678055189</v>
      </c>
      <c r="F23" s="302">
        <v>3</v>
      </c>
      <c r="G23" s="302">
        <v>3</v>
      </c>
      <c r="H23" s="306">
        <f>(F23+G23)*100/D23</f>
        <v>2.510460251046025</v>
      </c>
      <c r="I23" s="307">
        <f>I24+I25+I27+I28+I29+I31+I30+I32</f>
        <v>42365.140000000007</v>
      </c>
      <c r="J23" s="308">
        <f>I23/I21</f>
        <v>0.55237117238291489</v>
      </c>
      <c r="K23" s="307">
        <f>K24+K25+K27+K28+K29+K30+K31+K32</f>
        <v>721754.63</v>
      </c>
      <c r="L23" s="309">
        <f>K23/K21</f>
        <v>0.15876935369232839</v>
      </c>
    </row>
    <row r="24" spans="1:14" ht="12.75" customHeight="1" x14ac:dyDescent="0.25">
      <c r="C24" s="333" t="s">
        <v>12</v>
      </c>
      <c r="D24" s="34">
        <v>113</v>
      </c>
      <c r="E24" s="53">
        <f>D24/D23</f>
        <v>0.47280334728033474</v>
      </c>
      <c r="F24" s="51"/>
      <c r="G24" s="39"/>
      <c r="H24" s="52"/>
      <c r="I24" s="54">
        <v>10232.52</v>
      </c>
      <c r="J24" s="35">
        <f>I24/I23</f>
        <v>0.24153159885698475</v>
      </c>
      <c r="K24" s="334">
        <v>522393.41</v>
      </c>
      <c r="L24" s="36">
        <f>K24/K23</f>
        <v>0.72378255474440112</v>
      </c>
    </row>
    <row r="25" spans="1:14" ht="30" x14ac:dyDescent="0.25">
      <c r="C25" s="10" t="s">
        <v>4</v>
      </c>
      <c r="D25" s="1">
        <v>71</v>
      </c>
      <c r="E25" s="41">
        <f>D25/D23</f>
        <v>0.29707112970711297</v>
      </c>
      <c r="F25" s="51"/>
      <c r="G25" s="39"/>
      <c r="H25" s="52"/>
      <c r="I25" s="43">
        <v>22868.86</v>
      </c>
      <c r="J25" s="14">
        <f>I25/I23</f>
        <v>0.53980371597969456</v>
      </c>
      <c r="K25" s="11">
        <v>5.68</v>
      </c>
      <c r="L25" s="15">
        <f>K25/K23</f>
        <v>7.8697105136686136E-6</v>
      </c>
    </row>
    <row r="26" spans="1:14" x14ac:dyDescent="0.25">
      <c r="C26" s="335" t="s">
        <v>5</v>
      </c>
      <c r="D26" s="1">
        <v>1</v>
      </c>
      <c r="E26" s="37">
        <v>0</v>
      </c>
      <c r="F26" s="47"/>
      <c r="G26" s="40"/>
      <c r="H26" s="48"/>
      <c r="I26" s="43">
        <v>34</v>
      </c>
      <c r="J26" s="16">
        <v>0</v>
      </c>
      <c r="K26" s="11">
        <v>0.08</v>
      </c>
      <c r="L26" s="17">
        <v>0</v>
      </c>
    </row>
    <row r="27" spans="1:14" x14ac:dyDescent="0.25">
      <c r="C27" s="336" t="s">
        <v>25</v>
      </c>
      <c r="D27" s="18">
        <v>8</v>
      </c>
      <c r="E27" s="42">
        <f>D27/D23</f>
        <v>3.3472803347280332E-2</v>
      </c>
      <c r="F27" s="49"/>
      <c r="G27" s="46"/>
      <c r="H27" s="50"/>
      <c r="I27" s="44">
        <v>280.60000000000002</v>
      </c>
      <c r="J27" s="19">
        <f>I27/I23</f>
        <v>6.6233700632170687E-3</v>
      </c>
      <c r="K27" s="325">
        <v>0.64</v>
      </c>
      <c r="L27" s="20">
        <f>K27/K23</f>
        <v>8.8672794520209725E-7</v>
      </c>
    </row>
    <row r="28" spans="1:14" ht="30" x14ac:dyDescent="0.25">
      <c r="C28" s="336" t="s">
        <v>13</v>
      </c>
      <c r="D28" s="18">
        <v>8</v>
      </c>
      <c r="E28" s="42">
        <f>D28/D23</f>
        <v>3.3472803347280332E-2</v>
      </c>
      <c r="F28" s="49"/>
      <c r="G28" s="46"/>
      <c r="H28" s="50"/>
      <c r="I28" s="44">
        <v>835.7</v>
      </c>
      <c r="J28" s="19">
        <f>I28/I23</f>
        <v>1.9726123883929095E-2</v>
      </c>
      <c r="K28" s="325">
        <v>1628.69</v>
      </c>
      <c r="L28" s="20">
        <f>K28/K23</f>
        <v>2.2565702141737558E-3</v>
      </c>
    </row>
    <row r="29" spans="1:14" x14ac:dyDescent="0.25">
      <c r="C29" s="336" t="s">
        <v>22</v>
      </c>
      <c r="D29" s="18">
        <v>16</v>
      </c>
      <c r="E29" s="42">
        <f>D29/D23</f>
        <v>6.6945606694560664E-2</v>
      </c>
      <c r="F29" s="49"/>
      <c r="G29" s="46"/>
      <c r="H29" s="50"/>
      <c r="I29" s="44">
        <v>3199.4</v>
      </c>
      <c r="J29" s="19">
        <f>I29/I23</f>
        <v>7.5519637135626122E-2</v>
      </c>
      <c r="K29" s="325">
        <v>171951.46</v>
      </c>
      <c r="L29" s="20">
        <f>K29/K23</f>
        <v>0.23824088250046971</v>
      </c>
    </row>
    <row r="30" spans="1:14" x14ac:dyDescent="0.25">
      <c r="C30" s="336" t="s">
        <v>21</v>
      </c>
      <c r="D30" s="18">
        <v>8</v>
      </c>
      <c r="E30" s="42">
        <f>D30/D23</f>
        <v>3.3472803347280332E-2</v>
      </c>
      <c r="F30" s="49"/>
      <c r="G30" s="46"/>
      <c r="H30" s="50"/>
      <c r="I30" s="45">
        <v>467.5</v>
      </c>
      <c r="J30" s="19">
        <f>I30/I23</f>
        <v>1.103501605329287E-2</v>
      </c>
      <c r="K30" s="325">
        <v>25479.3</v>
      </c>
      <c r="L30" s="20">
        <f>K30/K23</f>
        <v>3.5301886459668433E-2</v>
      </c>
    </row>
    <row r="31" spans="1:14" ht="30" x14ac:dyDescent="0.25">
      <c r="C31" s="10" t="s">
        <v>11</v>
      </c>
      <c r="D31" s="1">
        <v>14</v>
      </c>
      <c r="E31" s="41">
        <f>D31/D23</f>
        <v>5.8577405857740586E-2</v>
      </c>
      <c r="F31" s="51"/>
      <c r="G31" s="39"/>
      <c r="H31" s="52"/>
      <c r="I31" s="43">
        <v>4460.91</v>
      </c>
      <c r="J31" s="14">
        <f>I31/I23</f>
        <v>0.1052967132883309</v>
      </c>
      <c r="K31" s="16">
        <v>1.1200000000000001</v>
      </c>
      <c r="L31" s="15">
        <f>K31/K23</f>
        <v>1.5517739041036704E-6</v>
      </c>
      <c r="N31" s="337"/>
    </row>
    <row r="32" spans="1:14" ht="15.75" thickBot="1" x14ac:dyDescent="0.3">
      <c r="C32" s="336" t="s">
        <v>14</v>
      </c>
      <c r="D32" s="18">
        <v>1</v>
      </c>
      <c r="E32" s="42">
        <f>D32/D23</f>
        <v>4.1841004184100415E-3</v>
      </c>
      <c r="F32" s="49"/>
      <c r="G32" s="46"/>
      <c r="H32" s="50"/>
      <c r="I32" s="44">
        <v>19.649999999999999</v>
      </c>
      <c r="J32" s="19">
        <f>I32/I23</f>
        <v>4.6382473892450242E-4</v>
      </c>
      <c r="K32" s="325">
        <v>294.33</v>
      </c>
      <c r="L32" s="20">
        <f>K32/K23</f>
        <v>4.0779786892395823E-4</v>
      </c>
    </row>
    <row r="33" spans="2:12" ht="30.75" thickBot="1" x14ac:dyDescent="0.3">
      <c r="B33" s="230" t="s">
        <v>1687</v>
      </c>
      <c r="C33" s="314" t="s">
        <v>229</v>
      </c>
      <c r="D33" s="25">
        <f>D34+D35+D36+D37+D38+D41+D42+D43+D44+D45+D46+D47+D48+D49+D50+D51+D52+D53</f>
        <v>522</v>
      </c>
      <c r="E33" s="55">
        <f>D33/D21</f>
        <v>0.68593955321944811</v>
      </c>
      <c r="F33" s="25">
        <v>26</v>
      </c>
      <c r="G33" s="25">
        <v>4</v>
      </c>
      <c r="H33" s="26">
        <f>(F33+G33)*100/D33</f>
        <v>5.7471264367816088</v>
      </c>
      <c r="I33" s="56">
        <f>I34+I35+I36+I37+I38+I41+I42+I43+I44+I45+I46+I47+I48+I49+I50+I51+I52+I53</f>
        <v>34331.729999999996</v>
      </c>
      <c r="J33" s="32">
        <f>I33/I21</f>
        <v>0.44762882761708528</v>
      </c>
      <c r="K33" s="31">
        <f>K34+K35+K36+K37+K38+K41+K42+K43+K44+K45+K46+K47+K48+K49+K50+K51+K52+K53</f>
        <v>3824177.02</v>
      </c>
      <c r="L33" s="33">
        <f>K33/K21</f>
        <v>0.84123064630767153</v>
      </c>
    </row>
    <row r="34" spans="2:12" ht="45" x14ac:dyDescent="0.25">
      <c r="C34" s="338" t="s">
        <v>273</v>
      </c>
      <c r="D34" s="27">
        <v>97</v>
      </c>
      <c r="E34" s="57">
        <f>D34/D33</f>
        <v>0.18582375478927204</v>
      </c>
      <c r="F34" s="66"/>
      <c r="G34" s="64"/>
      <c r="H34" s="67"/>
      <c r="I34" s="61">
        <v>8254.7999999999993</v>
      </c>
      <c r="J34" s="29">
        <f>I34/I33</f>
        <v>0.24044229638296702</v>
      </c>
      <c r="K34" s="28">
        <v>198536.66</v>
      </c>
      <c r="L34" s="30">
        <f>K34/K33</f>
        <v>5.1916179340463692E-2</v>
      </c>
    </row>
    <row r="35" spans="2:12" ht="45" x14ac:dyDescent="0.25">
      <c r="C35" s="4" t="s">
        <v>274</v>
      </c>
      <c r="D35" s="2">
        <v>45</v>
      </c>
      <c r="E35" s="58">
        <f>D35/D33</f>
        <v>8.6206896551724144E-2</v>
      </c>
      <c r="F35" s="66"/>
      <c r="G35" s="64"/>
      <c r="H35" s="67"/>
      <c r="I35" s="44">
        <v>3993.41</v>
      </c>
      <c r="J35" s="19">
        <f>I35/I33</f>
        <v>0.11631834457512046</v>
      </c>
      <c r="K35" s="3">
        <v>196236.01</v>
      </c>
      <c r="L35" s="20">
        <f>K35/K33</f>
        <v>5.1314572775713191E-2</v>
      </c>
    </row>
    <row r="36" spans="2:12" ht="30" x14ac:dyDescent="0.25">
      <c r="C36" s="4" t="s">
        <v>275</v>
      </c>
      <c r="D36" s="2">
        <v>13</v>
      </c>
      <c r="E36" s="58">
        <f>D36/D33</f>
        <v>2.4904214559386972E-2</v>
      </c>
      <c r="F36" s="66"/>
      <c r="G36" s="64"/>
      <c r="H36" s="67"/>
      <c r="I36" s="44">
        <v>555.1</v>
      </c>
      <c r="J36" s="19">
        <f>I36/I33</f>
        <v>1.616871622839863E-2</v>
      </c>
      <c r="K36" s="3">
        <v>3566.01</v>
      </c>
      <c r="L36" s="20">
        <f>K36/K33</f>
        <v>9.3249082909870116E-4</v>
      </c>
    </row>
    <row r="37" spans="2:12" x14ac:dyDescent="0.25">
      <c r="C37" s="4" t="s">
        <v>276</v>
      </c>
      <c r="D37" s="2">
        <v>28</v>
      </c>
      <c r="E37" s="58">
        <f>D37/D33</f>
        <v>5.3639846743295021E-2</v>
      </c>
      <c r="F37" s="66"/>
      <c r="G37" s="64"/>
      <c r="H37" s="67"/>
      <c r="I37" s="44">
        <v>1734.93</v>
      </c>
      <c r="J37" s="19">
        <f>I37/I33</f>
        <v>5.0534301650397469E-2</v>
      </c>
      <c r="K37" s="3">
        <v>157595.25</v>
      </c>
      <c r="L37" s="20">
        <f>K37/K33</f>
        <v>4.1210239268683224E-2</v>
      </c>
    </row>
    <row r="38" spans="2:12" ht="30" x14ac:dyDescent="0.25">
      <c r="C38" s="4" t="s">
        <v>277</v>
      </c>
      <c r="D38" s="5">
        <v>17</v>
      </c>
      <c r="E38" s="58">
        <f>D38/D33</f>
        <v>3.2567049808429116E-2</v>
      </c>
      <c r="F38" s="66"/>
      <c r="G38" s="64"/>
      <c r="H38" s="67"/>
      <c r="I38" s="62">
        <v>2286.71</v>
      </c>
      <c r="J38" s="19">
        <f>I38/I33</f>
        <v>6.6606314333708214E-2</v>
      </c>
      <c r="K38" s="339">
        <v>1.36</v>
      </c>
      <c r="L38" s="20">
        <f>K38/K33</f>
        <v>3.5563207270148808E-7</v>
      </c>
    </row>
    <row r="39" spans="2:12" ht="30" x14ac:dyDescent="0.25">
      <c r="C39" s="4" t="s">
        <v>278</v>
      </c>
      <c r="D39" s="6">
        <v>3</v>
      </c>
      <c r="E39" s="59">
        <v>0</v>
      </c>
      <c r="F39" s="68"/>
      <c r="G39" s="65"/>
      <c r="H39" s="69"/>
      <c r="I39" s="44">
        <v>1521.1</v>
      </c>
      <c r="J39" s="12">
        <v>0</v>
      </c>
      <c r="K39" s="3">
        <v>0.24</v>
      </c>
      <c r="L39" s="21">
        <v>0</v>
      </c>
    </row>
    <row r="40" spans="2:12" x14ac:dyDescent="0.25">
      <c r="C40" s="340" t="s">
        <v>279</v>
      </c>
      <c r="D40" s="6">
        <v>9</v>
      </c>
      <c r="E40" s="59">
        <v>0</v>
      </c>
      <c r="F40" s="68"/>
      <c r="G40" s="65"/>
      <c r="H40" s="69"/>
      <c r="I40" s="44">
        <v>484.3</v>
      </c>
      <c r="J40" s="12">
        <v>0</v>
      </c>
      <c r="K40" s="3">
        <v>0.72</v>
      </c>
      <c r="L40" s="21">
        <v>0</v>
      </c>
    </row>
    <row r="41" spans="2:12" ht="30" x14ac:dyDescent="0.25">
      <c r="C41" s="4" t="s">
        <v>280</v>
      </c>
      <c r="D41" s="2">
        <v>38</v>
      </c>
      <c r="E41" s="58">
        <f>D41/D33</f>
        <v>7.2796934865900387E-2</v>
      </c>
      <c r="F41" s="66"/>
      <c r="G41" s="64"/>
      <c r="H41" s="67"/>
      <c r="I41" s="44">
        <v>3410.96</v>
      </c>
      <c r="J41" s="19">
        <f>I41/I33</f>
        <v>9.9352989202699679E-2</v>
      </c>
      <c r="K41" s="3">
        <v>508575.23</v>
      </c>
      <c r="L41" s="20">
        <f>K41/K33</f>
        <v>0.13298945821289412</v>
      </c>
    </row>
    <row r="42" spans="2:12" ht="45" x14ac:dyDescent="0.25">
      <c r="C42" s="4" t="s">
        <v>281</v>
      </c>
      <c r="D42" s="2">
        <v>57</v>
      </c>
      <c r="E42" s="58">
        <f>D42/D33</f>
        <v>0.10919540229885058</v>
      </c>
      <c r="F42" s="66"/>
      <c r="G42" s="64"/>
      <c r="H42" s="67"/>
      <c r="I42" s="44">
        <v>2236.4699999999998</v>
      </c>
      <c r="J42" s="19">
        <f>I42/I33</f>
        <v>6.5142945024908444E-2</v>
      </c>
      <c r="K42" s="3">
        <v>232854.37</v>
      </c>
      <c r="L42" s="20">
        <f>K42/K33</f>
        <v>6.0890060471102354E-2</v>
      </c>
    </row>
    <row r="43" spans="2:12" x14ac:dyDescent="0.25">
      <c r="C43" s="4" t="s">
        <v>282</v>
      </c>
      <c r="D43" s="2">
        <v>17</v>
      </c>
      <c r="E43" s="58">
        <f>D43/D33</f>
        <v>3.2567049808429116E-2</v>
      </c>
      <c r="F43" s="66"/>
      <c r="G43" s="64"/>
      <c r="H43" s="67"/>
      <c r="I43" s="44">
        <v>1829.57</v>
      </c>
      <c r="J43" s="19">
        <f>I43/I33</f>
        <v>5.3290935236878542E-2</v>
      </c>
      <c r="K43" s="3">
        <v>148322.01999999999</v>
      </c>
      <c r="L43" s="20">
        <f>K43/K33</f>
        <v>3.8785343676376149E-2</v>
      </c>
    </row>
    <row r="44" spans="2:12" ht="30" x14ac:dyDescent="0.25">
      <c r="C44" s="4" t="s">
        <v>283</v>
      </c>
      <c r="D44" s="2">
        <v>10</v>
      </c>
      <c r="E44" s="58">
        <f>D44/D33</f>
        <v>1.9157088122605363E-2</v>
      </c>
      <c r="F44" s="66"/>
      <c r="G44" s="64"/>
      <c r="H44" s="67"/>
      <c r="I44" s="44">
        <v>1160.8499999999999</v>
      </c>
      <c r="J44" s="19">
        <f>I44/I33</f>
        <v>3.381274407086389E-2</v>
      </c>
      <c r="K44" s="3">
        <v>417167.28</v>
      </c>
      <c r="L44" s="20">
        <f>K44/K33</f>
        <v>0.10908681209532503</v>
      </c>
    </row>
    <row r="45" spans="2:12" ht="30" x14ac:dyDescent="0.25">
      <c r="C45" s="4" t="s">
        <v>284</v>
      </c>
      <c r="D45" s="5">
        <v>11</v>
      </c>
      <c r="E45" s="58">
        <f>D45/D33</f>
        <v>2.1072796934865901E-2</v>
      </c>
      <c r="F45" s="66"/>
      <c r="G45" s="64"/>
      <c r="H45" s="67"/>
      <c r="I45" s="62">
        <v>1874.3</v>
      </c>
      <c r="J45" s="19">
        <f>I45/I33</f>
        <v>5.4593811613921003E-2</v>
      </c>
      <c r="K45" s="339">
        <v>94508.18</v>
      </c>
      <c r="L45" s="20">
        <f>K45/K33</f>
        <v>2.4713338191650971E-2</v>
      </c>
    </row>
    <row r="46" spans="2:12" ht="45" x14ac:dyDescent="0.25">
      <c r="C46" s="4" t="s">
        <v>285</v>
      </c>
      <c r="D46" s="2">
        <v>8</v>
      </c>
      <c r="E46" s="58">
        <f>D46/D33</f>
        <v>1.532567049808429E-2</v>
      </c>
      <c r="F46" s="66"/>
      <c r="G46" s="64"/>
      <c r="H46" s="67"/>
      <c r="I46" s="44">
        <v>1408.8</v>
      </c>
      <c r="J46" s="19">
        <f>I46/I33</f>
        <v>4.103492599994233E-2</v>
      </c>
      <c r="K46" s="3">
        <v>37488.32</v>
      </c>
      <c r="L46" s="20">
        <f>K46/K33</f>
        <v>9.802977164482831E-3</v>
      </c>
    </row>
    <row r="47" spans="2:12" x14ac:dyDescent="0.25">
      <c r="C47" s="4" t="s">
        <v>286</v>
      </c>
      <c r="D47" s="2">
        <v>12</v>
      </c>
      <c r="E47" s="58">
        <f>D47/D33</f>
        <v>2.2988505747126436E-2</v>
      </c>
      <c r="F47" s="66"/>
      <c r="G47" s="64"/>
      <c r="H47" s="67"/>
      <c r="I47" s="44">
        <v>31.4</v>
      </c>
      <c r="J47" s="19">
        <f>I47/I33</f>
        <v>9.1460581799985034E-4</v>
      </c>
      <c r="K47" s="3">
        <v>33075.85</v>
      </c>
      <c r="L47" s="20">
        <f>K47/K33</f>
        <v>8.6491419793114071E-3</v>
      </c>
    </row>
    <row r="48" spans="2:12" ht="30" x14ac:dyDescent="0.25">
      <c r="C48" s="4" t="s">
        <v>287</v>
      </c>
      <c r="D48" s="2">
        <v>6</v>
      </c>
      <c r="E48" s="58">
        <f>D48/D33</f>
        <v>1.1494252873563218E-2</v>
      </c>
      <c r="F48" s="66"/>
      <c r="G48" s="64"/>
      <c r="H48" s="67"/>
      <c r="I48" s="44">
        <v>162.4</v>
      </c>
      <c r="J48" s="19">
        <f>I48/I33</f>
        <v>4.730317988636169E-3</v>
      </c>
      <c r="K48" s="3">
        <v>90932.44</v>
      </c>
      <c r="L48" s="20">
        <f>K48/K33</f>
        <v>2.3778303024267429E-2</v>
      </c>
    </row>
    <row r="49" spans="2:13" x14ac:dyDescent="0.25">
      <c r="C49" s="4" t="s">
        <v>288</v>
      </c>
      <c r="D49" s="2">
        <v>1</v>
      </c>
      <c r="E49" s="58">
        <f>D49/D33</f>
        <v>1.9157088122605363E-3</v>
      </c>
      <c r="F49" s="66"/>
      <c r="G49" s="64"/>
      <c r="H49" s="67"/>
      <c r="I49" s="44">
        <v>115</v>
      </c>
      <c r="J49" s="19">
        <f>I49/I33</f>
        <v>3.3496709894898979E-3</v>
      </c>
      <c r="K49" s="3">
        <v>9149</v>
      </c>
      <c r="L49" s="20">
        <f>K49/K33</f>
        <v>2.3924101714308194E-3</v>
      </c>
    </row>
    <row r="50" spans="2:13" ht="30" x14ac:dyDescent="0.25">
      <c r="C50" s="4" t="s">
        <v>272</v>
      </c>
      <c r="D50" s="2">
        <v>18</v>
      </c>
      <c r="E50" s="58">
        <f>D50/D33</f>
        <v>3.4482758620689655E-2</v>
      </c>
      <c r="F50" s="66"/>
      <c r="G50" s="64"/>
      <c r="H50" s="67"/>
      <c r="I50" s="44">
        <v>1347.28</v>
      </c>
      <c r="J50" s="19">
        <f>I50/I33</f>
        <v>3.9242997658434343E-2</v>
      </c>
      <c r="K50" s="3">
        <v>180323.42</v>
      </c>
      <c r="L50" s="20">
        <f>K50/K33</f>
        <v>4.7153523243544833E-2</v>
      </c>
    </row>
    <row r="51" spans="2:13" x14ac:dyDescent="0.25">
      <c r="C51" s="4" t="s">
        <v>289</v>
      </c>
      <c r="D51" s="2">
        <v>5</v>
      </c>
      <c r="E51" s="58">
        <f>D51/D33</f>
        <v>9.5785440613026813E-3</v>
      </c>
      <c r="F51" s="66"/>
      <c r="G51" s="64"/>
      <c r="H51" s="67"/>
      <c r="I51" s="44">
        <v>213.8</v>
      </c>
      <c r="J51" s="19">
        <f>I51/I33</f>
        <v>6.2274752830690453E-3</v>
      </c>
      <c r="K51" s="3">
        <v>52605.67</v>
      </c>
      <c r="L51" s="20">
        <f>K51/K33</f>
        <v>1.3756076072022418E-2</v>
      </c>
    </row>
    <row r="52" spans="2:13" x14ac:dyDescent="0.25">
      <c r="C52" s="4" t="s">
        <v>290</v>
      </c>
      <c r="D52" s="2">
        <v>80</v>
      </c>
      <c r="E52" s="58">
        <f>D52/D33</f>
        <v>0.1532567049808429</v>
      </c>
      <c r="F52" s="66"/>
      <c r="G52" s="64"/>
      <c r="H52" s="67"/>
      <c r="I52" s="44">
        <v>607.82000000000005</v>
      </c>
      <c r="J52" s="19">
        <f>I52/I33</f>
        <v>1.7704321920276087E-2</v>
      </c>
      <c r="K52" s="3">
        <v>1030923.82</v>
      </c>
      <c r="L52" s="20">
        <f>K52/K33</f>
        <v>0.26958056978230571</v>
      </c>
    </row>
    <row r="53" spans="2:13" ht="15.75" thickBot="1" x14ac:dyDescent="0.3">
      <c r="C53" s="341" t="s">
        <v>291</v>
      </c>
      <c r="D53" s="22">
        <v>59</v>
      </c>
      <c r="E53" s="60">
        <f>D53/D33</f>
        <v>0.11302681992337164</v>
      </c>
      <c r="F53" s="66"/>
      <c r="G53" s="64"/>
      <c r="H53" s="67"/>
      <c r="I53" s="63">
        <v>3108.13</v>
      </c>
      <c r="J53" s="23">
        <f>I53/I33</f>
        <v>9.0532286022289021E-2</v>
      </c>
      <c r="K53" s="342">
        <v>432316.13</v>
      </c>
      <c r="L53" s="24">
        <f>K53/K33</f>
        <v>0.11304814806925439</v>
      </c>
    </row>
    <row r="54" spans="2:13" s="327" customFormat="1" ht="7.35" customHeight="1" thickBot="1" x14ac:dyDescent="0.3">
      <c r="B54" s="1226"/>
      <c r="C54" s="1223"/>
      <c r="D54" s="1224"/>
      <c r="E54" s="1224"/>
      <c r="F54" s="1224"/>
      <c r="G54" s="1224"/>
      <c r="H54" s="1224"/>
      <c r="I54" s="1224"/>
      <c r="J54" s="1224"/>
      <c r="K54" s="1224"/>
      <c r="L54" s="1225"/>
    </row>
    <row r="55" spans="2:13" ht="22.5" customHeight="1" thickBot="1" x14ac:dyDescent="0.3">
      <c r="B55" s="1349" t="s">
        <v>1745</v>
      </c>
      <c r="C55" s="1489" t="s">
        <v>1747</v>
      </c>
      <c r="D55" s="1489"/>
      <c r="E55" s="1489"/>
      <c r="F55" s="1489"/>
      <c r="G55" s="1489"/>
      <c r="H55" s="1489"/>
      <c r="I55" s="1489"/>
      <c r="J55" s="1489"/>
      <c r="K55" s="1489"/>
      <c r="L55" s="1490"/>
    </row>
    <row r="56" spans="2:13" ht="90.75" thickBot="1" x14ac:dyDescent="0.3">
      <c r="B56" s="1237"/>
      <c r="C56" s="1228"/>
      <c r="D56" s="1229" t="s">
        <v>1684</v>
      </c>
      <c r="E56" s="1230" t="s">
        <v>0</v>
      </c>
      <c r="F56" s="1231" t="s">
        <v>1690</v>
      </c>
      <c r="G56" s="1231" t="s">
        <v>1682</v>
      </c>
      <c r="H56" s="1231" t="s">
        <v>0</v>
      </c>
      <c r="I56" s="1231" t="s">
        <v>1685</v>
      </c>
      <c r="J56" s="1233" t="s">
        <v>0</v>
      </c>
      <c r="K56" s="1232" t="s">
        <v>1683</v>
      </c>
      <c r="L56" s="1234" t="s">
        <v>0</v>
      </c>
    </row>
    <row r="57" spans="2:13" ht="48" thickBot="1" x14ac:dyDescent="0.3">
      <c r="B57" s="1237"/>
      <c r="C57" s="1255" t="s">
        <v>1751</v>
      </c>
      <c r="D57" s="1227">
        <f>D58-D60-D62-D63+D64-D66</f>
        <v>147</v>
      </c>
      <c r="E57" s="1256">
        <v>1</v>
      </c>
      <c r="F57" s="1260">
        <f>K57-I57</f>
        <v>421650.40000000037</v>
      </c>
      <c r="G57" s="1260">
        <f>G58-G60-G62-G63+G64-G66</f>
        <v>6773.81</v>
      </c>
      <c r="H57" s="1257">
        <v>1</v>
      </c>
      <c r="I57" s="1260">
        <f>I58-I60-I62-I63+I64-I66</f>
        <v>1161063.0799999996</v>
      </c>
      <c r="J57" s="1258">
        <v>1</v>
      </c>
      <c r="K57" s="1365">
        <f>K58-K60-K62-K63+K64-K66</f>
        <v>1582713.48</v>
      </c>
      <c r="L57" s="1259">
        <v>1</v>
      </c>
    </row>
    <row r="58" spans="2:13" s="327" customFormat="1" ht="45" x14ac:dyDescent="0.25">
      <c r="B58" s="1347"/>
      <c r="C58" s="1239" t="s">
        <v>1748</v>
      </c>
      <c r="D58" s="1350">
        <v>199</v>
      </c>
      <c r="E58" s="1351">
        <v>1</v>
      </c>
      <c r="F58" s="1240">
        <f t="shared" ref="F58:F64" si="0">K58-I58</f>
        <v>-138262.32999999984</v>
      </c>
      <c r="G58" s="1240">
        <v>11155.05</v>
      </c>
      <c r="H58" s="1351">
        <v>1</v>
      </c>
      <c r="I58" s="1360">
        <v>1689366.89</v>
      </c>
      <c r="J58" s="1351">
        <v>1</v>
      </c>
      <c r="K58" s="1360">
        <v>1551104.56</v>
      </c>
      <c r="L58" s="1352">
        <v>1</v>
      </c>
    </row>
    <row r="59" spans="2:13" s="327" customFormat="1" ht="60" x14ac:dyDescent="0.25">
      <c r="B59" s="1237"/>
      <c r="C59" s="1245" t="s">
        <v>1763</v>
      </c>
      <c r="D59" s="1353">
        <v>2</v>
      </c>
      <c r="E59" s="1248">
        <f>D59/D58</f>
        <v>1.0050251256281407E-2</v>
      </c>
      <c r="F59" s="1268">
        <f t="shared" si="0"/>
        <v>40728.410000000003</v>
      </c>
      <c r="G59" s="1269">
        <v>780.7</v>
      </c>
      <c r="H59" s="1248">
        <f>G59/G58</f>
        <v>6.998623941622853E-2</v>
      </c>
      <c r="I59" s="1361">
        <v>58601.59</v>
      </c>
      <c r="J59" s="1248">
        <f>I59/I58</f>
        <v>3.4688492089483297E-2</v>
      </c>
      <c r="K59" s="1362">
        <v>99330</v>
      </c>
      <c r="L59" s="1250">
        <f>K59/K58</f>
        <v>6.4038236081260691E-2</v>
      </c>
    </row>
    <row r="60" spans="2:13" s="327" customFormat="1" ht="75" x14ac:dyDescent="0.25">
      <c r="B60" s="1237"/>
      <c r="C60" s="1245" t="s">
        <v>1764</v>
      </c>
      <c r="D60" s="1353">
        <v>5</v>
      </c>
      <c r="E60" s="1248">
        <f>D60/D58</f>
        <v>2.5125628140703519E-2</v>
      </c>
      <c r="F60" s="1268">
        <f t="shared" si="0"/>
        <v>-98003.96</v>
      </c>
      <c r="G60" s="1268">
        <v>1698.55</v>
      </c>
      <c r="H60" s="1248">
        <f>G60/G58</f>
        <v>0.1522673587299026</v>
      </c>
      <c r="I60" s="1361">
        <v>98003.96</v>
      </c>
      <c r="J60" s="1248">
        <f>I60/I58</f>
        <v>5.8012241497168215E-2</v>
      </c>
      <c r="K60" s="1362">
        <v>0</v>
      </c>
      <c r="L60" s="1250">
        <f>K60/K58</f>
        <v>0</v>
      </c>
    </row>
    <row r="61" spans="2:13" s="327" customFormat="1" ht="30" x14ac:dyDescent="0.25">
      <c r="B61" s="1348"/>
      <c r="C61" s="1245" t="s">
        <v>1765</v>
      </c>
      <c r="D61" s="1254">
        <v>137</v>
      </c>
      <c r="E61" s="1248">
        <f>D61/D58</f>
        <v>0.68844221105527637</v>
      </c>
      <c r="F61" s="1268">
        <f t="shared" si="0"/>
        <v>410672.07000000007</v>
      </c>
      <c r="G61" s="1354">
        <v>6294.8</v>
      </c>
      <c r="H61" s="1248">
        <f>G61/G58</f>
        <v>0.56430047377645109</v>
      </c>
      <c r="I61" s="1362">
        <v>1133365.4099999999</v>
      </c>
      <c r="J61" s="1248">
        <f>I61/I58</f>
        <v>0.67088174671163348</v>
      </c>
      <c r="K61" s="1362">
        <v>1544037.48</v>
      </c>
      <c r="L61" s="1250">
        <f>K61/K58</f>
        <v>0.99544384035593314</v>
      </c>
    </row>
    <row r="62" spans="2:13" ht="30" x14ac:dyDescent="0.25">
      <c r="B62" s="1237"/>
      <c r="C62" s="1245" t="s">
        <v>1749</v>
      </c>
      <c r="D62" s="1254">
        <v>5</v>
      </c>
      <c r="E62" s="1248">
        <f>D62/D58</f>
        <v>2.5125628140703519E-2</v>
      </c>
      <c r="F62" s="1268">
        <f t="shared" si="0"/>
        <v>-90611.13</v>
      </c>
      <c r="G62" s="1052">
        <v>417.5</v>
      </c>
      <c r="H62" s="1248">
        <f>G62/G58</f>
        <v>3.7426994948476254E-2</v>
      </c>
      <c r="I62" s="1363">
        <v>97678.13</v>
      </c>
      <c r="J62" s="1248">
        <f>I62/I58</f>
        <v>5.781937042698878E-2</v>
      </c>
      <c r="K62" s="1362">
        <v>7067</v>
      </c>
      <c r="L62" s="1250">
        <f>K62/K58</f>
        <v>4.5561080679177423E-3</v>
      </c>
      <c r="M62" s="1119"/>
    </row>
    <row r="63" spans="2:13" ht="30" x14ac:dyDescent="0.25">
      <c r="B63" s="1237"/>
      <c r="C63" s="1245" t="s">
        <v>1766</v>
      </c>
      <c r="D63" s="1254">
        <v>51</v>
      </c>
      <c r="E63" s="1248">
        <f>D63/D58</f>
        <v>0.25628140703517588</v>
      </c>
      <c r="F63" s="1268">
        <f t="shared" si="0"/>
        <v>-360319.31</v>
      </c>
      <c r="G63" s="1052">
        <v>2730.7</v>
      </c>
      <c r="H63" s="1248">
        <f>G63/G58</f>
        <v>0.24479495833725531</v>
      </c>
      <c r="I63" s="1363">
        <v>360319.31</v>
      </c>
      <c r="J63" s="1248">
        <f>I63/I58</f>
        <v>0.21328659400919123</v>
      </c>
      <c r="K63" s="1362">
        <v>0</v>
      </c>
      <c r="L63" s="1250">
        <f>K63/K58</f>
        <v>0</v>
      </c>
      <c r="M63" s="1119"/>
    </row>
    <row r="64" spans="2:13" ht="45" x14ac:dyDescent="0.25">
      <c r="B64" s="1348"/>
      <c r="C64" s="1245" t="s">
        <v>1767</v>
      </c>
      <c r="D64" s="1254">
        <v>10</v>
      </c>
      <c r="E64" s="1248">
        <f>D64/D58</f>
        <v>5.0251256281407038E-2</v>
      </c>
      <c r="F64" s="1268">
        <f t="shared" si="0"/>
        <v>10978.330000000002</v>
      </c>
      <c r="G64" s="1052">
        <v>479.01</v>
      </c>
      <c r="H64" s="1248">
        <f>G64/G58</f>
        <v>4.2941089461723619E-2</v>
      </c>
      <c r="I64" s="1363">
        <v>27697.67</v>
      </c>
      <c r="J64" s="1248">
        <f>I64/I58</f>
        <v>1.6395295873236865E-2</v>
      </c>
      <c r="K64" s="1362">
        <v>38676</v>
      </c>
      <c r="L64" s="1250">
        <f>K64/K58</f>
        <v>2.4934489264862969E-2</v>
      </c>
      <c r="M64" s="1119"/>
    </row>
    <row r="65" spans="1:13" ht="45" x14ac:dyDescent="0.25">
      <c r="B65" s="1237"/>
      <c r="C65" s="1245" t="s">
        <v>1768</v>
      </c>
      <c r="D65" s="1254">
        <v>0</v>
      </c>
      <c r="E65" s="1248">
        <f>D65/D58</f>
        <v>0</v>
      </c>
      <c r="F65" s="1268">
        <f t="shared" ref="F65" si="1">K65-G65</f>
        <v>0</v>
      </c>
      <c r="G65" s="1052">
        <v>0</v>
      </c>
      <c r="H65" s="1248">
        <f>G65/G58</f>
        <v>0</v>
      </c>
      <c r="I65" s="1363">
        <v>0</v>
      </c>
      <c r="J65" s="1248">
        <f>I65/I58</f>
        <v>0</v>
      </c>
      <c r="K65" s="1362">
        <v>0</v>
      </c>
      <c r="L65" s="1250">
        <f>K65/K58</f>
        <v>0</v>
      </c>
      <c r="M65" s="1119"/>
    </row>
    <row r="66" spans="1:13" ht="45.75" thickBot="1" x14ac:dyDescent="0.3">
      <c r="B66" s="1348"/>
      <c r="C66" s="1241" t="s">
        <v>1769</v>
      </c>
      <c r="D66" s="1253">
        <v>1</v>
      </c>
      <c r="E66" s="1247">
        <f>D66/D58</f>
        <v>5.0251256281407036E-3</v>
      </c>
      <c r="F66" s="1270">
        <f>K66-I66</f>
        <v>0</v>
      </c>
      <c r="G66" s="1242">
        <v>13.5</v>
      </c>
      <c r="H66" s="1247">
        <f>G66/G58</f>
        <v>1.2102142079148011E-3</v>
      </c>
      <c r="I66" s="1364">
        <v>0.08</v>
      </c>
      <c r="J66" s="1247">
        <f>I66/I58</f>
        <v>4.7355018305111924E-8</v>
      </c>
      <c r="K66" s="1366">
        <v>0.08</v>
      </c>
      <c r="L66" s="1249">
        <f>K66/K58</f>
        <v>5.1576149063735586E-8</v>
      </c>
      <c r="M66" s="1119"/>
    </row>
    <row r="67" spans="1:13" ht="21.75" customHeight="1" thickBot="1" x14ac:dyDescent="0.3">
      <c r="B67" s="1348"/>
      <c r="C67" s="1502" t="s">
        <v>1750</v>
      </c>
      <c r="D67" s="1503"/>
      <c r="E67" s="1503"/>
      <c r="F67" s="1503"/>
      <c r="G67" s="1503"/>
      <c r="H67" s="1503"/>
      <c r="I67" s="1503"/>
      <c r="J67" s="1503"/>
      <c r="K67" s="1503"/>
      <c r="L67" s="1504"/>
      <c r="M67" s="1119"/>
    </row>
    <row r="68" spans="1:13" ht="30" x14ac:dyDescent="0.25">
      <c r="B68" s="1347"/>
      <c r="C68" s="1239" t="s">
        <v>1691</v>
      </c>
      <c r="D68" s="1252">
        <v>13</v>
      </c>
      <c r="E68" s="1246">
        <f>D68/D58</f>
        <v>6.5326633165829151E-2</v>
      </c>
      <c r="F68" s="1266">
        <f>K68-I68</f>
        <v>0</v>
      </c>
      <c r="G68" s="1058">
        <v>556.23</v>
      </c>
      <c r="H68" s="1246">
        <f>G68/G58</f>
        <v>4.9863514730996282E-2</v>
      </c>
      <c r="I68" s="1240">
        <v>84754.559999999998</v>
      </c>
      <c r="J68" s="1246">
        <f>I68/I58</f>
        <v>5.0169421753021338E-2</v>
      </c>
      <c r="K68" s="1267">
        <v>84754.559999999998</v>
      </c>
      <c r="L68" s="1251">
        <f>K68/K58</f>
        <v>5.4641422754891519E-2</v>
      </c>
      <c r="M68" s="1119"/>
    </row>
    <row r="69" spans="1:13" ht="45" x14ac:dyDescent="0.25">
      <c r="B69" s="1237"/>
      <c r="C69" s="1245" t="s">
        <v>1802</v>
      </c>
      <c r="D69" s="1254">
        <v>12</v>
      </c>
      <c r="E69" s="1248">
        <f>D69/D58</f>
        <v>6.030150753768844E-2</v>
      </c>
      <c r="F69" s="1268">
        <f>K69-I69</f>
        <v>-171019.78</v>
      </c>
      <c r="G69" s="1052">
        <v>534.14</v>
      </c>
      <c r="H69" s="1248">
        <f>G69/G58</f>
        <v>4.7883245704860133E-2</v>
      </c>
      <c r="I69" s="1244">
        <v>342474.88</v>
      </c>
      <c r="J69" s="1248">
        <f>I69/I58</f>
        <v>0.20272380264301262</v>
      </c>
      <c r="K69" s="1269">
        <v>171455.1</v>
      </c>
      <c r="L69" s="1250">
        <f>K69/K58</f>
        <v>0.11053742244172114</v>
      </c>
      <c r="M69" s="1119"/>
    </row>
    <row r="70" spans="1:13" ht="45" x14ac:dyDescent="0.25">
      <c r="B70" s="1237"/>
      <c r="C70" s="1245" t="s">
        <v>1692</v>
      </c>
      <c r="D70" s="1254">
        <v>3</v>
      </c>
      <c r="E70" s="1248">
        <f>D70/D58</f>
        <v>1.507537688442211E-2</v>
      </c>
      <c r="F70" s="1268">
        <f>K70-I70</f>
        <v>-7448.7599999999984</v>
      </c>
      <c r="G70" s="1052">
        <v>203.4</v>
      </c>
      <c r="H70" s="1248">
        <f>G70/G58</f>
        <v>1.8233894065916335E-2</v>
      </c>
      <c r="I70" s="1244">
        <v>24145.759999999998</v>
      </c>
      <c r="J70" s="1248">
        <f>I70/I58</f>
        <v>1.4292786334885491E-2</v>
      </c>
      <c r="K70" s="1269">
        <v>16697</v>
      </c>
      <c r="L70" s="1250">
        <f>K70/K58</f>
        <v>1.0764587011464913E-2</v>
      </c>
      <c r="M70" s="1119"/>
    </row>
    <row r="71" spans="1:13" ht="30.75" thickBot="1" x14ac:dyDescent="0.3">
      <c r="B71" s="1237"/>
      <c r="C71" s="1241" t="s">
        <v>1693</v>
      </c>
      <c r="D71" s="1253">
        <v>109</v>
      </c>
      <c r="E71" s="1247">
        <f>D71/D58</f>
        <v>0.54773869346733672</v>
      </c>
      <c r="F71" s="1270">
        <f>K71-I71</f>
        <v>589140.6100000001</v>
      </c>
      <c r="G71" s="1242">
        <v>5001.03</v>
      </c>
      <c r="H71" s="1247">
        <f>G71/G58</f>
        <v>0.44831981927467829</v>
      </c>
      <c r="I71" s="1243">
        <v>681990.21</v>
      </c>
      <c r="J71" s="1247">
        <f>I71/I58</f>
        <v>0.40369573598071407</v>
      </c>
      <c r="K71" s="1271">
        <v>1271130.82</v>
      </c>
      <c r="L71" s="1249">
        <f>K71/K58</f>
        <v>0.81950040814785563</v>
      </c>
      <c r="M71" s="1119"/>
    </row>
    <row r="72" spans="1:13" ht="135.75" thickBot="1" x14ac:dyDescent="0.3">
      <c r="B72" s="1347"/>
      <c r="C72" s="1096" t="s">
        <v>1688</v>
      </c>
      <c r="D72" s="1226"/>
      <c r="E72" s="1226"/>
      <c r="F72" s="1261" t="s">
        <v>23</v>
      </c>
      <c r="G72" s="1262">
        <v>8</v>
      </c>
      <c r="H72" s="1261" t="s">
        <v>24</v>
      </c>
      <c r="I72" s="1263">
        <v>33</v>
      </c>
      <c r="J72" s="1264" t="s">
        <v>1689</v>
      </c>
      <c r="K72" s="1265">
        <f>(G72+I72)*100/D58</f>
        <v>20.603015075376884</v>
      </c>
      <c r="L72" s="1238"/>
    </row>
    <row r="73" spans="1:13" s="327" customFormat="1" ht="7.35" customHeight="1" thickBot="1" x14ac:dyDescent="0.3">
      <c r="B73" s="1226"/>
      <c r="C73" s="1223"/>
      <c r="D73" s="1224"/>
      <c r="E73" s="1224"/>
      <c r="F73" s="1224"/>
      <c r="G73" s="1224"/>
      <c r="H73" s="1224"/>
      <c r="I73" s="1224"/>
      <c r="J73" s="1224"/>
      <c r="K73" s="1224"/>
      <c r="L73" s="1225"/>
    </row>
    <row r="74" spans="1:13" ht="27.2" customHeight="1" thickBot="1" x14ac:dyDescent="0.3">
      <c r="A74" s="320" t="s">
        <v>213</v>
      </c>
      <c r="B74" s="1236" t="s">
        <v>1679</v>
      </c>
      <c r="C74" s="1498" t="s">
        <v>1681</v>
      </c>
      <c r="D74" s="1499"/>
      <c r="E74" s="1499"/>
      <c r="F74" s="1499"/>
      <c r="G74" s="1499"/>
      <c r="H74" s="1499"/>
      <c r="I74" s="1499"/>
      <c r="J74" s="1499"/>
      <c r="K74" s="1499"/>
      <c r="L74" s="1500"/>
    </row>
    <row r="75" spans="1:13" ht="45.75" thickBot="1" x14ac:dyDescent="0.3">
      <c r="B75" s="1235"/>
      <c r="C75" s="1120" t="s">
        <v>1678</v>
      </c>
      <c r="D75" s="1121">
        <f>D76+D77</f>
        <v>317</v>
      </c>
      <c r="E75" s="1122">
        <v>1</v>
      </c>
      <c r="F75" s="1123"/>
      <c r="G75" s="1124"/>
      <c r="H75" s="1125"/>
      <c r="I75" s="1126"/>
      <c r="J75" s="1127"/>
      <c r="K75" s="1128">
        <f>K76+K77</f>
        <v>11114555.58</v>
      </c>
      <c r="L75" s="1129">
        <v>1</v>
      </c>
    </row>
    <row r="76" spans="1:13" s="327" customFormat="1" ht="29.25" customHeight="1" x14ac:dyDescent="0.25">
      <c r="B76" s="1130"/>
      <c r="C76" s="1117" t="s">
        <v>1676</v>
      </c>
      <c r="D76" s="1131">
        <f>'Додаток №1'!E6</f>
        <v>145</v>
      </c>
      <c r="E76" s="1132">
        <f>D76/D75</f>
        <v>0.45741324921135645</v>
      </c>
      <c r="F76" s="1133"/>
      <c r="G76" s="1133"/>
      <c r="H76" s="1133"/>
      <c r="I76" s="1134"/>
      <c r="J76" s="1135"/>
      <c r="K76" s="1136">
        <f>'Додаток №1'!K6</f>
        <v>7817817.1700000009</v>
      </c>
      <c r="L76" s="1137">
        <f>K76/K75</f>
        <v>0.70338549424933472</v>
      </c>
    </row>
    <row r="77" spans="1:13" s="327" customFormat="1" ht="29.25" customHeight="1" thickBot="1" x14ac:dyDescent="0.3">
      <c r="B77" s="1130"/>
      <c r="C77" s="1118" t="s">
        <v>1677</v>
      </c>
      <c r="D77" s="1138">
        <f>'Додаток №1'!E7</f>
        <v>172</v>
      </c>
      <c r="E77" s="1139">
        <f>D77/D75</f>
        <v>0.54258675078864349</v>
      </c>
      <c r="F77" s="1140"/>
      <c r="G77" s="1140"/>
      <c r="H77" s="1140"/>
      <c r="I77" s="1141"/>
      <c r="J77" s="1142"/>
      <c r="K77" s="1143">
        <f>'Додаток №1'!K7</f>
        <v>3296738.4099999992</v>
      </c>
      <c r="L77" s="1144">
        <f>K77/K75</f>
        <v>0.29661450575066534</v>
      </c>
    </row>
    <row r="78" spans="1:13" s="327" customFormat="1" ht="27.75" customHeight="1" x14ac:dyDescent="0.25">
      <c r="C78" s="331"/>
      <c r="D78" s="331"/>
      <c r="E78" s="311"/>
      <c r="F78" s="331"/>
      <c r="G78" s="331"/>
      <c r="H78" s="331"/>
      <c r="I78" s="310"/>
      <c r="J78" s="311"/>
      <c r="K78" s="332"/>
      <c r="L78" s="311"/>
    </row>
    <row r="79" spans="1:13" ht="25.5" customHeight="1" x14ac:dyDescent="0.25">
      <c r="C79" s="343"/>
      <c r="D79" s="343"/>
      <c r="E79" s="343"/>
      <c r="F79" s="343"/>
      <c r="G79" s="343"/>
      <c r="H79" s="343"/>
      <c r="I79" s="343"/>
      <c r="J79" s="343"/>
      <c r="K79" s="344"/>
      <c r="L79" s="72"/>
    </row>
    <row r="80" spans="1:13" ht="25.9" customHeight="1" x14ac:dyDescent="0.25">
      <c r="C80" s="1501" t="s">
        <v>1698</v>
      </c>
      <c r="D80" s="1501"/>
      <c r="E80" s="1501"/>
      <c r="F80" s="1501"/>
      <c r="G80" s="1501"/>
      <c r="H80" s="1501"/>
      <c r="I80" s="1501"/>
      <c r="J80" s="1501"/>
      <c r="K80" s="1501"/>
      <c r="L80" s="1501"/>
    </row>
    <row r="81" spans="3:12" ht="25.9" customHeight="1" x14ac:dyDescent="0.25">
      <c r="C81" s="1491" t="s">
        <v>1762</v>
      </c>
      <c r="D81" s="1491"/>
      <c r="E81" s="1491"/>
      <c r="F81" s="1491"/>
      <c r="G81" s="1491"/>
      <c r="H81" s="1491"/>
      <c r="I81" s="1491"/>
      <c r="J81" s="1491"/>
      <c r="K81" s="1491"/>
      <c r="L81" s="1491"/>
    </row>
    <row r="82" spans="3:12" x14ac:dyDescent="0.25">
      <c r="C82" s="1487"/>
      <c r="D82" s="1487"/>
      <c r="E82" s="1487"/>
      <c r="F82" s="1487"/>
      <c r="G82" s="1487"/>
      <c r="H82" s="1487"/>
      <c r="I82" s="1487"/>
      <c r="J82" s="1487"/>
      <c r="K82" s="1487"/>
      <c r="L82" s="1487"/>
    </row>
    <row r="83" spans="3:12" ht="12.75" customHeight="1" x14ac:dyDescent="0.25">
      <c r="C83" s="1488"/>
      <c r="D83" s="1488"/>
      <c r="E83" s="1488"/>
      <c r="F83" s="1488"/>
      <c r="G83" s="1488"/>
      <c r="H83" s="1488"/>
      <c r="I83" s="1488"/>
      <c r="J83" s="1488"/>
      <c r="K83" s="1488"/>
      <c r="L83" s="1488"/>
    </row>
    <row r="84" spans="3:12" ht="17.25" customHeight="1" x14ac:dyDescent="0.25">
      <c r="C84" s="1488"/>
      <c r="D84" s="1488"/>
      <c r="E84" s="1488"/>
      <c r="F84" s="1488"/>
      <c r="G84" s="1488"/>
      <c r="H84" s="1488"/>
      <c r="I84" s="1488"/>
      <c r="J84" s="1488"/>
      <c r="K84" s="1488"/>
      <c r="L84" s="1488"/>
    </row>
    <row r="91" spans="3:12" x14ac:dyDescent="0.25">
      <c r="I91" s="337"/>
    </row>
  </sheetData>
  <mergeCells count="10">
    <mergeCell ref="C82:L82"/>
    <mergeCell ref="C83:L84"/>
    <mergeCell ref="C55:L55"/>
    <mergeCell ref="C81:L81"/>
    <mergeCell ref="C3:L3"/>
    <mergeCell ref="C9:L9"/>
    <mergeCell ref="C20:L20"/>
    <mergeCell ref="C74:L74"/>
    <mergeCell ref="C80:L80"/>
    <mergeCell ref="C67:L67"/>
  </mergeCells>
  <pageMargins left="0.25" right="0.25" top="0.75" bottom="0.75" header="0.3" footer="0.3"/>
  <pageSetup paperSize="9" scale="52"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S17"/>
  <sheetViews>
    <sheetView showGridLines="0" zoomScale="70" zoomScaleNormal="70" workbookViewId="0">
      <selection activeCell="C3" sqref="C3:S3"/>
    </sheetView>
  </sheetViews>
  <sheetFormatPr defaultRowHeight="15" x14ac:dyDescent="0.25"/>
  <cols>
    <col min="5" max="5" width="10.85546875" customWidth="1"/>
    <col min="6" max="6" width="22.28515625" customWidth="1"/>
    <col min="10" max="10" width="15.28515625" customWidth="1"/>
    <col min="13" max="13" width="15.140625" customWidth="1"/>
    <col min="15" max="15" width="14.7109375" customWidth="1"/>
    <col min="17" max="17" width="11.85546875" customWidth="1"/>
    <col min="18" max="18" width="12.7109375" customWidth="1"/>
    <col min="19" max="19" width="12" customWidth="1"/>
  </cols>
  <sheetData>
    <row r="2" spans="3:19" ht="15.75" thickBot="1" x14ac:dyDescent="0.3"/>
    <row r="3" spans="3:19" ht="84.75" customHeight="1" thickBot="1" x14ac:dyDescent="0.3">
      <c r="C3" s="1526" t="s">
        <v>262</v>
      </c>
      <c r="D3" s="1527"/>
      <c r="E3" s="1527"/>
      <c r="F3" s="1527"/>
      <c r="G3" s="1527"/>
      <c r="H3" s="1527"/>
      <c r="I3" s="1527"/>
      <c r="J3" s="1527"/>
      <c r="K3" s="1527"/>
      <c r="L3" s="1527"/>
      <c r="M3" s="1527"/>
      <c r="N3" s="1527"/>
      <c r="O3" s="1527"/>
      <c r="P3" s="1527"/>
      <c r="Q3" s="1527"/>
      <c r="R3" s="1527"/>
      <c r="S3" s="1528"/>
    </row>
    <row r="4" spans="3:19" ht="15.75" thickBot="1" x14ac:dyDescent="0.3">
      <c r="C4" s="135"/>
      <c r="D4" s="135"/>
      <c r="E4" s="135"/>
      <c r="F4" s="135"/>
      <c r="G4" s="135"/>
      <c r="H4" s="135"/>
      <c r="I4" s="135"/>
      <c r="J4" s="135"/>
      <c r="K4" s="135"/>
      <c r="L4" s="135"/>
      <c r="M4" s="135"/>
      <c r="N4" s="135"/>
      <c r="O4" s="135"/>
      <c r="P4" s="135"/>
      <c r="Q4" s="135"/>
      <c r="R4" s="135"/>
      <c r="S4" s="135"/>
    </row>
    <row r="5" spans="3:19" ht="77.25" thickBot="1" x14ac:dyDescent="0.3">
      <c r="C5" s="173" t="s">
        <v>151</v>
      </c>
      <c r="D5" s="215" t="s">
        <v>51</v>
      </c>
      <c r="E5" s="215" t="s">
        <v>52</v>
      </c>
      <c r="F5" s="215" t="s">
        <v>161</v>
      </c>
      <c r="G5" s="215" t="s">
        <v>54</v>
      </c>
      <c r="H5" s="215" t="s">
        <v>55</v>
      </c>
      <c r="I5" s="215" t="s">
        <v>56</v>
      </c>
      <c r="J5" s="215" t="s">
        <v>57</v>
      </c>
      <c r="K5" s="221" t="s">
        <v>58</v>
      </c>
      <c r="L5" s="215" t="s">
        <v>59</v>
      </c>
      <c r="M5" s="222" t="s">
        <v>60</v>
      </c>
      <c r="N5" s="172" t="s">
        <v>61</v>
      </c>
      <c r="O5" s="216" t="s">
        <v>62</v>
      </c>
      <c r="P5" s="137" t="s">
        <v>63</v>
      </c>
      <c r="Q5" s="215" t="s">
        <v>159</v>
      </c>
      <c r="R5" s="1387" t="s">
        <v>160</v>
      </c>
      <c r="S5" s="1407" t="s">
        <v>162</v>
      </c>
    </row>
    <row r="6" spans="3:19" ht="15.75" thickBot="1" x14ac:dyDescent="0.3">
      <c r="C6" s="894">
        <v>1</v>
      </c>
      <c r="D6" s="963">
        <v>2</v>
      </c>
      <c r="E6" s="895">
        <v>3</v>
      </c>
      <c r="F6" s="963">
        <v>4</v>
      </c>
      <c r="G6" s="895">
        <v>5</v>
      </c>
      <c r="H6" s="963">
        <v>6</v>
      </c>
      <c r="I6" s="895">
        <v>7</v>
      </c>
      <c r="J6" s="963">
        <v>8</v>
      </c>
      <c r="K6" s="895">
        <v>9</v>
      </c>
      <c r="L6" s="963">
        <v>10</v>
      </c>
      <c r="M6" s="895">
        <v>11</v>
      </c>
      <c r="N6" s="963">
        <v>12</v>
      </c>
      <c r="O6" s="895">
        <v>13</v>
      </c>
      <c r="P6" s="963">
        <v>14</v>
      </c>
      <c r="Q6" s="895">
        <v>15</v>
      </c>
      <c r="R6" s="1399">
        <v>16</v>
      </c>
      <c r="S6" s="1408">
        <v>17</v>
      </c>
    </row>
    <row r="7" spans="3:19" ht="114.75" x14ac:dyDescent="0.25">
      <c r="C7" s="1388">
        <v>1</v>
      </c>
      <c r="D7" s="1389" t="s">
        <v>66</v>
      </c>
      <c r="E7" s="1390" t="s">
        <v>1652</v>
      </c>
      <c r="F7" s="1391" t="s">
        <v>1653</v>
      </c>
      <c r="G7" s="1392" t="s">
        <v>1761</v>
      </c>
      <c r="H7" s="1391" t="s">
        <v>68</v>
      </c>
      <c r="I7" s="454" t="s">
        <v>121</v>
      </c>
      <c r="J7" s="1391" t="s">
        <v>163</v>
      </c>
      <c r="K7" s="1393">
        <v>45</v>
      </c>
      <c r="L7" s="1394">
        <v>12</v>
      </c>
      <c r="M7" s="1395">
        <v>15165</v>
      </c>
      <c r="N7" s="1396" t="s">
        <v>80</v>
      </c>
      <c r="O7" s="1397">
        <v>1516500</v>
      </c>
      <c r="P7" s="1391" t="s">
        <v>1159</v>
      </c>
      <c r="Q7" s="1398">
        <v>42915</v>
      </c>
      <c r="R7" s="1400" t="s">
        <v>1752</v>
      </c>
      <c r="S7" s="1409">
        <v>148000</v>
      </c>
    </row>
    <row r="8" spans="3:19" ht="63.75" x14ac:dyDescent="0.25">
      <c r="C8" s="141">
        <v>2</v>
      </c>
      <c r="D8" s="241" t="s">
        <v>66</v>
      </c>
      <c r="E8" s="241" t="s">
        <v>73</v>
      </c>
      <c r="F8" s="241" t="s">
        <v>1629</v>
      </c>
      <c r="G8" s="498" t="s">
        <v>1630</v>
      </c>
      <c r="H8" s="1026" t="s">
        <v>68</v>
      </c>
      <c r="I8" s="241" t="s">
        <v>1631</v>
      </c>
      <c r="J8" s="1027" t="s">
        <v>1632</v>
      </c>
      <c r="K8" s="516">
        <v>500.7</v>
      </c>
      <c r="L8" s="371" t="s">
        <v>1633</v>
      </c>
      <c r="M8" s="1033">
        <v>49272.66</v>
      </c>
      <c r="N8" s="241" t="s">
        <v>70</v>
      </c>
      <c r="O8" s="1028">
        <v>15238310</v>
      </c>
      <c r="P8" s="249" t="s">
        <v>71</v>
      </c>
      <c r="Q8" s="1048">
        <v>43052</v>
      </c>
      <c r="R8" s="1401" t="s">
        <v>1753</v>
      </c>
      <c r="S8" s="1410">
        <v>90000</v>
      </c>
    </row>
    <row r="9" spans="3:19" ht="51" x14ac:dyDescent="0.25">
      <c r="C9" s="141">
        <v>3</v>
      </c>
      <c r="D9" s="507" t="s">
        <v>118</v>
      </c>
      <c r="E9" s="507" t="s">
        <v>78</v>
      </c>
      <c r="F9" s="507" t="s">
        <v>1654</v>
      </c>
      <c r="G9" s="507" t="s">
        <v>1655</v>
      </c>
      <c r="H9" s="521" t="s">
        <v>79</v>
      </c>
      <c r="I9" s="507" t="s">
        <v>1656</v>
      </c>
      <c r="J9" s="498" t="s">
        <v>133</v>
      </c>
      <c r="K9" s="522">
        <v>190.4</v>
      </c>
      <c r="L9" s="1043">
        <v>8</v>
      </c>
      <c r="M9" s="1374">
        <v>17045.330000000002</v>
      </c>
      <c r="N9" s="507" t="s">
        <v>70</v>
      </c>
      <c r="O9" s="543">
        <v>2556800</v>
      </c>
      <c r="P9" s="203" t="s">
        <v>71</v>
      </c>
      <c r="Q9" s="517">
        <v>43091</v>
      </c>
      <c r="R9" s="1402" t="s">
        <v>1754</v>
      </c>
      <c r="S9" s="1411">
        <v>86500</v>
      </c>
    </row>
    <row r="10" spans="3:19" ht="127.5" x14ac:dyDescent="0.25">
      <c r="C10" s="141">
        <v>4</v>
      </c>
      <c r="D10" s="1022" t="s">
        <v>66</v>
      </c>
      <c r="E10" s="241" t="s">
        <v>156</v>
      </c>
      <c r="F10" s="241" t="s">
        <v>1620</v>
      </c>
      <c r="G10" s="241" t="s">
        <v>157</v>
      </c>
      <c r="H10" s="1025" t="s">
        <v>68</v>
      </c>
      <c r="I10" s="241" t="s">
        <v>1621</v>
      </c>
      <c r="J10" s="241" t="s">
        <v>1622</v>
      </c>
      <c r="K10" s="501">
        <v>34</v>
      </c>
      <c r="L10" s="371" t="s">
        <v>1623</v>
      </c>
      <c r="M10" s="990">
        <v>69858.75</v>
      </c>
      <c r="N10" s="241" t="s">
        <v>80</v>
      </c>
      <c r="O10" s="623">
        <v>1862900</v>
      </c>
      <c r="P10" s="1025" t="s">
        <v>71</v>
      </c>
      <c r="Q10" s="1049">
        <v>42816</v>
      </c>
      <c r="R10" s="1403" t="s">
        <v>1755</v>
      </c>
      <c r="S10" s="1412">
        <v>70000</v>
      </c>
    </row>
    <row r="11" spans="3:19" ht="140.25" x14ac:dyDescent="0.25">
      <c r="C11" s="141">
        <v>5</v>
      </c>
      <c r="D11" s="1044" t="s">
        <v>66</v>
      </c>
      <c r="E11" s="1020" t="s">
        <v>1657</v>
      </c>
      <c r="F11" s="1021" t="s">
        <v>1658</v>
      </c>
      <c r="G11" s="1022" t="s">
        <v>1659</v>
      </c>
      <c r="H11" s="241" t="s">
        <v>68</v>
      </c>
      <c r="I11" s="241" t="s">
        <v>121</v>
      </c>
      <c r="J11" s="205" t="s">
        <v>163</v>
      </c>
      <c r="K11" s="553">
        <v>20.2</v>
      </c>
      <c r="L11" s="196">
        <v>12</v>
      </c>
      <c r="M11" s="1375">
        <v>3951</v>
      </c>
      <c r="N11" s="1022" t="s">
        <v>80</v>
      </c>
      <c r="O11" s="1024">
        <v>395100</v>
      </c>
      <c r="P11" s="1021" t="s">
        <v>71</v>
      </c>
      <c r="Q11" s="1050">
        <v>42851</v>
      </c>
      <c r="R11" s="1404" t="s">
        <v>1756</v>
      </c>
      <c r="S11" s="1411">
        <v>54000</v>
      </c>
    </row>
    <row r="12" spans="3:19" ht="51" x14ac:dyDescent="0.25">
      <c r="C12" s="141">
        <v>6</v>
      </c>
      <c r="D12" s="1022" t="s">
        <v>66</v>
      </c>
      <c r="E12" s="1022" t="s">
        <v>73</v>
      </c>
      <c r="F12" s="1022" t="s">
        <v>1660</v>
      </c>
      <c r="G12" s="1022" t="s">
        <v>1661</v>
      </c>
      <c r="H12" s="205" t="s">
        <v>68</v>
      </c>
      <c r="I12" s="241" t="s">
        <v>121</v>
      </c>
      <c r="J12" s="498" t="s">
        <v>133</v>
      </c>
      <c r="K12" s="1045">
        <v>8.4</v>
      </c>
      <c r="L12" s="1043">
        <v>8</v>
      </c>
      <c r="M12" s="1034">
        <v>1370.66</v>
      </c>
      <c r="N12" s="1022" t="s">
        <v>70</v>
      </c>
      <c r="O12" s="1029">
        <v>205600</v>
      </c>
      <c r="P12" s="1022" t="s">
        <v>71</v>
      </c>
      <c r="Q12" s="388">
        <v>42915</v>
      </c>
      <c r="R12" s="1405" t="s">
        <v>1757</v>
      </c>
      <c r="S12" s="1410">
        <v>40500</v>
      </c>
    </row>
    <row r="13" spans="3:19" ht="105" x14ac:dyDescent="0.25">
      <c r="C13" s="141">
        <v>7</v>
      </c>
      <c r="D13" s="1022" t="s">
        <v>66</v>
      </c>
      <c r="E13" s="1022" t="s">
        <v>73</v>
      </c>
      <c r="F13" s="1021" t="s">
        <v>1662</v>
      </c>
      <c r="G13" s="1022" t="s">
        <v>1663</v>
      </c>
      <c r="H13" s="1021" t="s">
        <v>105</v>
      </c>
      <c r="I13" s="1022" t="s">
        <v>221</v>
      </c>
      <c r="J13" s="241" t="s">
        <v>530</v>
      </c>
      <c r="K13" s="553">
        <v>94.6</v>
      </c>
      <c r="L13" s="371" t="s">
        <v>367</v>
      </c>
      <c r="M13" s="1376">
        <v>0.08</v>
      </c>
      <c r="N13" s="1022" t="s">
        <v>70</v>
      </c>
      <c r="O13" s="1024">
        <v>797290.36</v>
      </c>
      <c r="P13" s="1021" t="s">
        <v>71</v>
      </c>
      <c r="Q13" s="388">
        <v>43012</v>
      </c>
      <c r="R13" s="1401" t="s">
        <v>1758</v>
      </c>
      <c r="S13" s="1413">
        <v>40003.33</v>
      </c>
    </row>
    <row r="14" spans="3:19" ht="105" x14ac:dyDescent="0.25">
      <c r="C14" s="141">
        <v>8</v>
      </c>
      <c r="D14" s="363" t="s">
        <v>66</v>
      </c>
      <c r="E14" s="363" t="s">
        <v>73</v>
      </c>
      <c r="F14" s="197" t="s">
        <v>1662</v>
      </c>
      <c r="G14" s="363" t="s">
        <v>1663</v>
      </c>
      <c r="H14" s="197" t="s">
        <v>105</v>
      </c>
      <c r="I14" s="363" t="s">
        <v>221</v>
      </c>
      <c r="J14" s="239" t="s">
        <v>530</v>
      </c>
      <c r="K14" s="494">
        <v>94.6</v>
      </c>
      <c r="L14" s="360" t="s">
        <v>367</v>
      </c>
      <c r="M14" s="1377">
        <v>0.08</v>
      </c>
      <c r="N14" s="363" t="s">
        <v>70</v>
      </c>
      <c r="O14" s="391">
        <v>797290.36</v>
      </c>
      <c r="P14" s="197" t="s">
        <v>71</v>
      </c>
      <c r="Q14" s="727">
        <v>43012</v>
      </c>
      <c r="R14" s="1406" t="s">
        <v>1758</v>
      </c>
      <c r="S14" s="1414">
        <v>40003.33</v>
      </c>
    </row>
    <row r="15" spans="3:19" ht="63.75" x14ac:dyDescent="0.25">
      <c r="C15" s="141">
        <v>9</v>
      </c>
      <c r="D15" s="1025" t="s">
        <v>66</v>
      </c>
      <c r="E15" s="1025" t="s">
        <v>1639</v>
      </c>
      <c r="F15" s="1025" t="s">
        <v>1640</v>
      </c>
      <c r="G15" s="1025" t="s">
        <v>1641</v>
      </c>
      <c r="H15" s="1025" t="s">
        <v>68</v>
      </c>
      <c r="I15" s="1025" t="s">
        <v>1642</v>
      </c>
      <c r="J15" s="205" t="s">
        <v>171</v>
      </c>
      <c r="K15" s="508">
        <v>198.71</v>
      </c>
      <c r="L15" s="1030">
        <v>10</v>
      </c>
      <c r="M15" s="1034">
        <v>36258.33</v>
      </c>
      <c r="N15" s="1030" t="s">
        <v>70</v>
      </c>
      <c r="O15" s="1031">
        <v>4351000</v>
      </c>
      <c r="P15" s="1025" t="s">
        <v>1643</v>
      </c>
      <c r="Q15" s="1050">
        <v>42816</v>
      </c>
      <c r="R15" s="1402" t="s">
        <v>1759</v>
      </c>
      <c r="S15" s="1411">
        <v>36258.33</v>
      </c>
    </row>
    <row r="16" spans="3:19" ht="77.25" thickBot="1" x14ac:dyDescent="0.3">
      <c r="C16" s="142">
        <v>10</v>
      </c>
      <c r="D16" s="1206" t="s">
        <v>66</v>
      </c>
      <c r="E16" s="1369" t="s">
        <v>67</v>
      </c>
      <c r="F16" s="149" t="s">
        <v>1626</v>
      </c>
      <c r="G16" s="1370" t="s">
        <v>1627</v>
      </c>
      <c r="H16" s="149"/>
      <c r="I16" s="149" t="s">
        <v>1664</v>
      </c>
      <c r="J16" s="149" t="s">
        <v>154</v>
      </c>
      <c r="K16" s="1371">
        <v>10.58</v>
      </c>
      <c r="L16" s="1372">
        <v>50</v>
      </c>
      <c r="M16" s="1378">
        <v>20562.5</v>
      </c>
      <c r="N16" s="1370" t="s">
        <v>70</v>
      </c>
      <c r="O16" s="1373">
        <v>493500</v>
      </c>
      <c r="P16" s="149" t="s">
        <v>71</v>
      </c>
      <c r="Q16" s="1054">
        <v>43087</v>
      </c>
      <c r="R16" s="1445" t="s">
        <v>1760</v>
      </c>
      <c r="S16" s="1446">
        <v>34380</v>
      </c>
    </row>
    <row r="17" spans="3:19" ht="45.75" thickBot="1" x14ac:dyDescent="0.3">
      <c r="C17" s="1053"/>
      <c r="D17" s="1053"/>
      <c r="E17" s="1053"/>
      <c r="F17" s="1053"/>
      <c r="G17" s="1053"/>
      <c r="H17" s="1053"/>
      <c r="I17" s="1053"/>
      <c r="J17" s="1053"/>
      <c r="K17" s="1053"/>
      <c r="L17" s="1368" t="s">
        <v>164</v>
      </c>
      <c r="M17" s="994">
        <f>SUM(M7:M16)</f>
        <v>213484.38999999996</v>
      </c>
      <c r="N17" s="1053"/>
      <c r="O17" s="1053"/>
      <c r="P17" s="1053"/>
      <c r="Q17" s="1053"/>
      <c r="R17" s="1055" t="s">
        <v>236</v>
      </c>
      <c r="S17" s="1041">
        <f>SUM(S7:S16)</f>
        <v>639644.98999999987</v>
      </c>
    </row>
  </sheetData>
  <mergeCells count="1">
    <mergeCell ref="C3:S3"/>
  </mergeCells>
  <printOptions horizontalCentered="1"/>
  <pageMargins left="3.937007874015748E-2" right="0.23622047244094491" top="0.35433070866141736" bottom="0.35433070866141736" header="0.31496062992125984" footer="0.31496062992125984"/>
  <pageSetup paperSize="9" scale="45"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T17"/>
  <sheetViews>
    <sheetView showGridLines="0" zoomScale="70" zoomScaleNormal="70" workbookViewId="0">
      <selection activeCell="T10" sqref="T10"/>
    </sheetView>
  </sheetViews>
  <sheetFormatPr defaultRowHeight="15" x14ac:dyDescent="0.25"/>
  <cols>
    <col min="6" max="6" width="24.28515625" customWidth="1"/>
    <col min="10" max="10" width="16.85546875" customWidth="1"/>
    <col min="13" max="13" width="11.7109375" customWidth="1"/>
    <col min="15" max="16" width="15.7109375" customWidth="1"/>
    <col min="17" max="17" width="11.140625" customWidth="1"/>
    <col min="18" max="19" width="14" customWidth="1"/>
    <col min="20" max="20" width="14.5703125" customWidth="1"/>
  </cols>
  <sheetData>
    <row r="2" spans="3:20" ht="15.75" thickBot="1" x14ac:dyDescent="0.3"/>
    <row r="3" spans="3:20" ht="56.25" customHeight="1" thickBot="1" x14ac:dyDescent="0.5">
      <c r="C3" s="1510" t="s">
        <v>263</v>
      </c>
      <c r="D3" s="1511"/>
      <c r="E3" s="1511"/>
      <c r="F3" s="1511"/>
      <c r="G3" s="1511"/>
      <c r="H3" s="1511"/>
      <c r="I3" s="1511"/>
      <c r="J3" s="1511"/>
      <c r="K3" s="1511"/>
      <c r="L3" s="1511"/>
      <c r="M3" s="1511"/>
      <c r="N3" s="1511"/>
      <c r="O3" s="1511"/>
      <c r="P3" s="1511"/>
      <c r="Q3" s="1511"/>
      <c r="R3" s="1511"/>
      <c r="S3" s="1511"/>
      <c r="T3" s="1512"/>
    </row>
    <row r="4" spans="3:20" ht="15.75" thickBot="1" x14ac:dyDescent="0.3">
      <c r="C4" s="139"/>
      <c r="D4" s="139"/>
      <c r="E4" s="139"/>
      <c r="F4" s="139"/>
      <c r="G4" s="139"/>
      <c r="H4" s="139"/>
      <c r="I4" s="139"/>
      <c r="J4" s="139"/>
      <c r="K4" s="139"/>
      <c r="L4" s="139"/>
      <c r="M4" s="139"/>
      <c r="N4" s="139"/>
      <c r="O4" s="139"/>
      <c r="P4" s="202"/>
      <c r="Q4" s="139"/>
      <c r="R4" s="139"/>
      <c r="S4" s="139"/>
      <c r="T4" s="139"/>
    </row>
    <row r="5" spans="3:20" ht="64.5" thickBot="1" x14ac:dyDescent="0.3">
      <c r="C5" s="173" t="s">
        <v>151</v>
      </c>
      <c r="D5" s="215" t="s">
        <v>51</v>
      </c>
      <c r="E5" s="215" t="s">
        <v>52</v>
      </c>
      <c r="F5" s="215" t="s">
        <v>161</v>
      </c>
      <c r="G5" s="215" t="s">
        <v>54</v>
      </c>
      <c r="H5" s="215" t="s">
        <v>55</v>
      </c>
      <c r="I5" s="215" t="s">
        <v>56</v>
      </c>
      <c r="J5" s="215" t="s">
        <v>57</v>
      </c>
      <c r="K5" s="221" t="s">
        <v>58</v>
      </c>
      <c r="L5" s="215" t="s">
        <v>59</v>
      </c>
      <c r="M5" s="140" t="s">
        <v>60</v>
      </c>
      <c r="N5" s="172" t="s">
        <v>61</v>
      </c>
      <c r="O5" s="216" t="s">
        <v>62</v>
      </c>
      <c r="P5" s="137" t="s">
        <v>63</v>
      </c>
      <c r="Q5" s="215" t="s">
        <v>159</v>
      </c>
      <c r="R5" s="215" t="s">
        <v>160</v>
      </c>
      <c r="S5" s="1387" t="s">
        <v>162</v>
      </c>
      <c r="T5" s="1407" t="s">
        <v>165</v>
      </c>
    </row>
    <row r="6" spans="3:20" ht="15.75" thickBot="1" x14ac:dyDescent="0.3">
      <c r="C6" s="894">
        <v>1</v>
      </c>
      <c r="D6" s="963">
        <v>2</v>
      </c>
      <c r="E6" s="895">
        <v>3</v>
      </c>
      <c r="F6" s="963">
        <v>4</v>
      </c>
      <c r="G6" s="895">
        <v>5</v>
      </c>
      <c r="H6" s="963">
        <v>6</v>
      </c>
      <c r="I6" s="895">
        <v>7</v>
      </c>
      <c r="J6" s="963">
        <v>8</v>
      </c>
      <c r="K6" s="895">
        <v>9</v>
      </c>
      <c r="L6" s="963">
        <v>10</v>
      </c>
      <c r="M6" s="895">
        <v>11</v>
      </c>
      <c r="N6" s="963">
        <v>12</v>
      </c>
      <c r="O6" s="895">
        <v>13</v>
      </c>
      <c r="P6" s="963">
        <v>14</v>
      </c>
      <c r="Q6" s="895">
        <v>15</v>
      </c>
      <c r="R6" s="963">
        <v>16</v>
      </c>
      <c r="S6" s="1435">
        <v>17</v>
      </c>
      <c r="T6" s="1408">
        <v>18</v>
      </c>
    </row>
    <row r="7" spans="3:20" ht="102" x14ac:dyDescent="0.25">
      <c r="C7" s="138">
        <v>1</v>
      </c>
      <c r="D7" s="206" t="s">
        <v>66</v>
      </c>
      <c r="E7" s="375" t="s">
        <v>1652</v>
      </c>
      <c r="F7" s="205" t="s">
        <v>1653</v>
      </c>
      <c r="G7" s="478" t="s">
        <v>1761</v>
      </c>
      <c r="H7" s="205" t="s">
        <v>68</v>
      </c>
      <c r="I7" s="241" t="s">
        <v>121</v>
      </c>
      <c r="J7" s="205" t="s">
        <v>163</v>
      </c>
      <c r="K7" s="473">
        <v>45</v>
      </c>
      <c r="L7" s="196">
        <v>12</v>
      </c>
      <c r="M7" s="378">
        <v>15165</v>
      </c>
      <c r="N7" s="376" t="s">
        <v>80</v>
      </c>
      <c r="O7" s="379">
        <v>1516500</v>
      </c>
      <c r="P7" s="205" t="s">
        <v>1159</v>
      </c>
      <c r="Q7" s="1046">
        <v>42961</v>
      </c>
      <c r="R7" s="1047">
        <v>42915</v>
      </c>
      <c r="S7" s="1436">
        <v>148000</v>
      </c>
      <c r="T7" s="1410">
        <f>S7-M7</f>
        <v>132835</v>
      </c>
    </row>
    <row r="8" spans="3:20" ht="51" x14ac:dyDescent="0.25">
      <c r="C8" s="141">
        <v>2</v>
      </c>
      <c r="D8" s="507" t="s">
        <v>118</v>
      </c>
      <c r="E8" s="507" t="s">
        <v>78</v>
      </c>
      <c r="F8" s="507" t="s">
        <v>1654</v>
      </c>
      <c r="G8" s="507" t="s">
        <v>1655</v>
      </c>
      <c r="H8" s="521" t="s">
        <v>79</v>
      </c>
      <c r="I8" s="507" t="s">
        <v>1656</v>
      </c>
      <c r="J8" s="498" t="s">
        <v>133</v>
      </c>
      <c r="K8" s="522">
        <v>190.4</v>
      </c>
      <c r="L8" s="1043">
        <v>8</v>
      </c>
      <c r="M8" s="542">
        <v>17045.330000000002</v>
      </c>
      <c r="N8" s="507" t="s">
        <v>70</v>
      </c>
      <c r="O8" s="543">
        <v>2556800</v>
      </c>
      <c r="P8" s="203" t="s">
        <v>71</v>
      </c>
      <c r="Q8" s="498"/>
      <c r="R8" s="517">
        <v>43091</v>
      </c>
      <c r="S8" s="1437">
        <v>86500</v>
      </c>
      <c r="T8" s="1410">
        <f t="shared" ref="T8:T16" si="0">S8-M8</f>
        <v>69454.67</v>
      </c>
    </row>
    <row r="9" spans="3:20" ht="114.75" x14ac:dyDescent="0.25">
      <c r="C9" s="141">
        <v>3</v>
      </c>
      <c r="D9" s="1044" t="s">
        <v>66</v>
      </c>
      <c r="E9" s="1020" t="s">
        <v>1657</v>
      </c>
      <c r="F9" s="1021" t="s">
        <v>1658</v>
      </c>
      <c r="G9" s="1022" t="s">
        <v>1659</v>
      </c>
      <c r="H9" s="241" t="s">
        <v>68</v>
      </c>
      <c r="I9" s="241" t="s">
        <v>121</v>
      </c>
      <c r="J9" s="205" t="s">
        <v>163</v>
      </c>
      <c r="K9" s="553">
        <v>20.2</v>
      </c>
      <c r="L9" s="196">
        <v>12</v>
      </c>
      <c r="M9" s="1032">
        <v>3951</v>
      </c>
      <c r="N9" s="1022" t="s">
        <v>80</v>
      </c>
      <c r="O9" s="1024">
        <v>395100</v>
      </c>
      <c r="P9" s="1021" t="s">
        <v>71</v>
      </c>
      <c r="Q9" s="1050">
        <v>42878</v>
      </c>
      <c r="R9" s="1050">
        <v>42851</v>
      </c>
      <c r="S9" s="1438">
        <v>54000</v>
      </c>
      <c r="T9" s="1410">
        <f t="shared" si="0"/>
        <v>50049</v>
      </c>
    </row>
    <row r="10" spans="3:20" ht="63.75" x14ac:dyDescent="0.25">
      <c r="C10" s="141">
        <v>4</v>
      </c>
      <c r="D10" s="241" t="s">
        <v>66</v>
      </c>
      <c r="E10" s="241" t="s">
        <v>73</v>
      </c>
      <c r="F10" s="241" t="s">
        <v>1629</v>
      </c>
      <c r="G10" s="498" t="s">
        <v>1630</v>
      </c>
      <c r="H10" s="1026" t="s">
        <v>68</v>
      </c>
      <c r="I10" s="241" t="s">
        <v>1631</v>
      </c>
      <c r="J10" s="1027" t="s">
        <v>1632</v>
      </c>
      <c r="K10" s="516">
        <v>500.7</v>
      </c>
      <c r="L10" s="371" t="s">
        <v>1633</v>
      </c>
      <c r="M10" s="1028">
        <v>49272.66</v>
      </c>
      <c r="N10" s="241" t="s">
        <v>70</v>
      </c>
      <c r="O10" s="1028">
        <v>15238310</v>
      </c>
      <c r="P10" s="249" t="s">
        <v>71</v>
      </c>
      <c r="Q10" s="1046">
        <v>43080</v>
      </c>
      <c r="R10" s="1048">
        <v>43052</v>
      </c>
      <c r="S10" s="1436">
        <v>90000</v>
      </c>
      <c r="T10" s="1410">
        <f t="shared" si="0"/>
        <v>40727.339999999997</v>
      </c>
    </row>
    <row r="11" spans="3:20" ht="147.75" customHeight="1" x14ac:dyDescent="0.25">
      <c r="C11" s="141">
        <v>5</v>
      </c>
      <c r="D11" s="1022" t="s">
        <v>66</v>
      </c>
      <c r="E11" s="1022" t="s">
        <v>73</v>
      </c>
      <c r="F11" s="1021" t="s">
        <v>1662</v>
      </c>
      <c r="G11" s="1022" t="s">
        <v>1663</v>
      </c>
      <c r="H11" s="1021" t="s">
        <v>105</v>
      </c>
      <c r="I11" s="1022" t="s">
        <v>221</v>
      </c>
      <c r="J11" s="241" t="s">
        <v>530</v>
      </c>
      <c r="K11" s="553">
        <v>94.6</v>
      </c>
      <c r="L11" s="371" t="s">
        <v>367</v>
      </c>
      <c r="M11" s="1367">
        <v>0.08</v>
      </c>
      <c r="N11" s="1022" t="s">
        <v>70</v>
      </c>
      <c r="O11" s="1024">
        <v>797290.36</v>
      </c>
      <c r="P11" s="1021" t="s">
        <v>71</v>
      </c>
      <c r="Q11" s="1047">
        <v>43076</v>
      </c>
      <c r="R11" s="388">
        <v>43012</v>
      </c>
      <c r="S11" s="1439">
        <v>40003.33</v>
      </c>
      <c r="T11" s="1410">
        <f t="shared" si="0"/>
        <v>40003.25</v>
      </c>
    </row>
    <row r="12" spans="3:20" ht="120" customHeight="1" x14ac:dyDescent="0.25">
      <c r="C12" s="141">
        <v>6</v>
      </c>
      <c r="D12" s="363" t="s">
        <v>66</v>
      </c>
      <c r="E12" s="363" t="s">
        <v>73</v>
      </c>
      <c r="F12" s="197" t="s">
        <v>1662</v>
      </c>
      <c r="G12" s="363" t="s">
        <v>1663</v>
      </c>
      <c r="H12" s="197" t="s">
        <v>105</v>
      </c>
      <c r="I12" s="363" t="s">
        <v>221</v>
      </c>
      <c r="J12" s="239" t="s">
        <v>530</v>
      </c>
      <c r="K12" s="494">
        <v>94.6</v>
      </c>
      <c r="L12" s="360" t="s">
        <v>367</v>
      </c>
      <c r="M12" s="1158">
        <v>0.08</v>
      </c>
      <c r="N12" s="363" t="s">
        <v>70</v>
      </c>
      <c r="O12" s="391">
        <v>797290.36</v>
      </c>
      <c r="P12" s="197" t="s">
        <v>71</v>
      </c>
      <c r="Q12" s="738">
        <v>43076</v>
      </c>
      <c r="R12" s="727">
        <v>43012</v>
      </c>
      <c r="S12" s="1440">
        <v>40003.33</v>
      </c>
      <c r="T12" s="1410">
        <f t="shared" si="0"/>
        <v>40003.25</v>
      </c>
    </row>
    <row r="13" spans="3:20" ht="51" x14ac:dyDescent="0.25">
      <c r="C13" s="141">
        <v>7</v>
      </c>
      <c r="D13" s="1022" t="s">
        <v>66</v>
      </c>
      <c r="E13" s="1022" t="s">
        <v>73</v>
      </c>
      <c r="F13" s="1022" t="s">
        <v>1660</v>
      </c>
      <c r="G13" s="1022" t="s">
        <v>1661</v>
      </c>
      <c r="H13" s="205" t="s">
        <v>68</v>
      </c>
      <c r="I13" s="241" t="s">
        <v>121</v>
      </c>
      <c r="J13" s="498" t="s">
        <v>133</v>
      </c>
      <c r="K13" s="1045">
        <v>8.4</v>
      </c>
      <c r="L13" s="1043">
        <v>8</v>
      </c>
      <c r="M13" s="726">
        <v>1370.66</v>
      </c>
      <c r="N13" s="1022" t="s">
        <v>70</v>
      </c>
      <c r="O13" s="1029">
        <v>205600</v>
      </c>
      <c r="P13" s="1022" t="s">
        <v>71</v>
      </c>
      <c r="Q13" s="1046">
        <v>42996</v>
      </c>
      <c r="R13" s="388">
        <v>42915</v>
      </c>
      <c r="S13" s="1441">
        <v>40500</v>
      </c>
      <c r="T13" s="1410">
        <f t="shared" si="0"/>
        <v>39129.339999999997</v>
      </c>
    </row>
    <row r="14" spans="3:20" ht="114.75" x14ac:dyDescent="0.25">
      <c r="C14" s="141">
        <v>8</v>
      </c>
      <c r="D14" s="1021" t="s">
        <v>66</v>
      </c>
      <c r="E14" s="1022" t="s">
        <v>125</v>
      </c>
      <c r="F14" s="1021" t="s">
        <v>1665</v>
      </c>
      <c r="G14" s="1022" t="s">
        <v>1666</v>
      </c>
      <c r="H14" s="241" t="s">
        <v>105</v>
      </c>
      <c r="I14" s="1021" t="s">
        <v>1165</v>
      </c>
      <c r="J14" s="1021" t="s">
        <v>1667</v>
      </c>
      <c r="K14" s="553">
        <v>43</v>
      </c>
      <c r="L14" s="1023">
        <v>18</v>
      </c>
      <c r="M14" s="1032">
        <v>10348.5</v>
      </c>
      <c r="N14" s="1022" t="s">
        <v>70</v>
      </c>
      <c r="O14" s="1024">
        <v>689900</v>
      </c>
      <c r="P14" s="241" t="s">
        <v>71</v>
      </c>
      <c r="Q14" s="1047">
        <v>43019</v>
      </c>
      <c r="R14" s="388">
        <v>42977</v>
      </c>
      <c r="S14" s="1441">
        <v>32000</v>
      </c>
      <c r="T14" s="1410">
        <f t="shared" si="0"/>
        <v>21651.5</v>
      </c>
    </row>
    <row r="15" spans="3:20" ht="120" customHeight="1" x14ac:dyDescent="0.25">
      <c r="C15" s="141">
        <v>9</v>
      </c>
      <c r="D15" s="206" t="s">
        <v>66</v>
      </c>
      <c r="E15" s="375" t="s">
        <v>67</v>
      </c>
      <c r="F15" s="205" t="s">
        <v>1626</v>
      </c>
      <c r="G15" s="376" t="s">
        <v>1627</v>
      </c>
      <c r="H15" s="205"/>
      <c r="I15" s="205" t="s">
        <v>1664</v>
      </c>
      <c r="J15" s="205" t="s">
        <v>154</v>
      </c>
      <c r="K15" s="473">
        <v>10.58</v>
      </c>
      <c r="L15" s="196">
        <v>50</v>
      </c>
      <c r="M15" s="378">
        <v>20562.5</v>
      </c>
      <c r="N15" s="376" t="s">
        <v>70</v>
      </c>
      <c r="O15" s="379">
        <v>493500</v>
      </c>
      <c r="P15" s="205" t="s">
        <v>71</v>
      </c>
      <c r="Q15" s="1051"/>
      <c r="R15" s="388">
        <v>43087</v>
      </c>
      <c r="S15" s="1439">
        <v>34380</v>
      </c>
      <c r="T15" s="1410">
        <f t="shared" si="0"/>
        <v>13817.5</v>
      </c>
    </row>
    <row r="16" spans="3:20" ht="55.5" customHeight="1" thickBot="1" x14ac:dyDescent="0.3">
      <c r="C16" s="142">
        <v>10</v>
      </c>
      <c r="D16" s="241" t="s">
        <v>119</v>
      </c>
      <c r="E16" s="1056" t="s">
        <v>78</v>
      </c>
      <c r="F16" s="1057" t="s">
        <v>1668</v>
      </c>
      <c r="G16" s="241" t="s">
        <v>1669</v>
      </c>
      <c r="H16" s="241" t="s">
        <v>79</v>
      </c>
      <c r="I16" s="241" t="s">
        <v>121</v>
      </c>
      <c r="J16" s="241" t="s">
        <v>1670</v>
      </c>
      <c r="K16" s="508">
        <v>107.9</v>
      </c>
      <c r="L16" s="388" t="s">
        <v>1671</v>
      </c>
      <c r="M16" s="726">
        <v>14710.83</v>
      </c>
      <c r="N16" s="1056" t="s">
        <v>70</v>
      </c>
      <c r="O16" s="726">
        <v>3530600</v>
      </c>
      <c r="P16" s="241" t="s">
        <v>71</v>
      </c>
      <c r="Q16" s="1047">
        <v>42958</v>
      </c>
      <c r="R16" s="1047">
        <v>42956</v>
      </c>
      <c r="S16" s="1443">
        <v>28000</v>
      </c>
      <c r="T16" s="1442">
        <f t="shared" si="0"/>
        <v>13289.17</v>
      </c>
    </row>
    <row r="17" spans="3:20" ht="30.75" thickBot="1" x14ac:dyDescent="0.3">
      <c r="C17" s="1053"/>
      <c r="D17" s="1053"/>
      <c r="E17" s="1053"/>
      <c r="F17" s="1053"/>
      <c r="G17" s="1053"/>
      <c r="H17" s="1053"/>
      <c r="I17" s="1053"/>
      <c r="J17" s="1053"/>
      <c r="K17" s="1053"/>
      <c r="L17" s="1053"/>
      <c r="M17" s="1053"/>
      <c r="N17" s="1053"/>
      <c r="O17" s="1053"/>
      <c r="P17" s="1053"/>
      <c r="Q17" s="1053"/>
      <c r="R17" s="1053"/>
      <c r="S17" s="1042" t="s">
        <v>166</v>
      </c>
      <c r="T17" s="1444">
        <f>SUM(T7:T16)</f>
        <v>460960.01999999996</v>
      </c>
    </row>
  </sheetData>
  <mergeCells count="1">
    <mergeCell ref="C3:T3"/>
  </mergeCells>
  <pageMargins left="0.25" right="0.25" top="0.75" bottom="0.75" header="0.3" footer="0.3"/>
  <pageSetup paperSize="9" scale="44"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T19"/>
  <sheetViews>
    <sheetView showGridLines="0" topLeftCell="B1" zoomScale="70" zoomScaleNormal="70" workbookViewId="0">
      <selection activeCell="F11" sqref="F11"/>
    </sheetView>
  </sheetViews>
  <sheetFormatPr defaultRowHeight="15" x14ac:dyDescent="0.25"/>
  <cols>
    <col min="6" max="6" width="24.28515625" customWidth="1"/>
    <col min="10" max="10" width="16.85546875" customWidth="1"/>
    <col min="13" max="13" width="11.7109375" customWidth="1"/>
    <col min="15" max="16" width="15.7109375" customWidth="1"/>
    <col min="17" max="17" width="11.140625" customWidth="1"/>
    <col min="18" max="19" width="14" customWidth="1"/>
    <col min="20" max="20" width="14.5703125" customWidth="1"/>
  </cols>
  <sheetData>
    <row r="2" spans="3:20" ht="15.75" thickBot="1" x14ac:dyDescent="0.3"/>
    <row r="3" spans="3:20" ht="89.25" customHeight="1" thickBot="1" x14ac:dyDescent="0.5">
      <c r="C3" s="1510" t="s">
        <v>1770</v>
      </c>
      <c r="D3" s="1511"/>
      <c r="E3" s="1511"/>
      <c r="F3" s="1511"/>
      <c r="G3" s="1511"/>
      <c r="H3" s="1511"/>
      <c r="I3" s="1511"/>
      <c r="J3" s="1511"/>
      <c r="K3" s="1511"/>
      <c r="L3" s="1511"/>
      <c r="M3" s="1511"/>
      <c r="N3" s="1511"/>
      <c r="O3" s="1511"/>
      <c r="P3" s="1511"/>
      <c r="Q3" s="1511"/>
      <c r="R3" s="1511"/>
      <c r="S3" s="1511"/>
      <c r="T3" s="1512"/>
    </row>
    <row r="4" spans="3:20" ht="15.75" thickBot="1" x14ac:dyDescent="0.3">
      <c r="C4" s="202"/>
      <c r="D4" s="202"/>
      <c r="E4" s="202"/>
      <c r="F4" s="202"/>
      <c r="G4" s="202"/>
      <c r="H4" s="202"/>
      <c r="I4" s="202"/>
      <c r="J4" s="202"/>
      <c r="K4" s="202"/>
      <c r="L4" s="202"/>
      <c r="M4" s="202"/>
      <c r="N4" s="202"/>
      <c r="O4" s="202"/>
      <c r="P4" s="202"/>
      <c r="Q4" s="202"/>
      <c r="R4" s="202"/>
      <c r="S4" s="202"/>
      <c r="T4" s="202"/>
    </row>
    <row r="5" spans="3:20" ht="64.5" thickBot="1" x14ac:dyDescent="0.3">
      <c r="C5" s="173" t="s">
        <v>151</v>
      </c>
      <c r="D5" s="215" t="s">
        <v>51</v>
      </c>
      <c r="E5" s="215" t="s">
        <v>52</v>
      </c>
      <c r="F5" s="215" t="s">
        <v>161</v>
      </c>
      <c r="G5" s="215" t="s">
        <v>54</v>
      </c>
      <c r="H5" s="215" t="s">
        <v>55</v>
      </c>
      <c r="I5" s="215" t="s">
        <v>56</v>
      </c>
      <c r="J5" s="215" t="s">
        <v>57</v>
      </c>
      <c r="K5" s="221" t="s">
        <v>58</v>
      </c>
      <c r="L5" s="215" t="s">
        <v>59</v>
      </c>
      <c r="M5" s="140" t="s">
        <v>60</v>
      </c>
      <c r="N5" s="172" t="s">
        <v>61</v>
      </c>
      <c r="O5" s="216" t="s">
        <v>62</v>
      </c>
      <c r="P5" s="137" t="s">
        <v>63</v>
      </c>
      <c r="Q5" s="215" t="s">
        <v>159</v>
      </c>
      <c r="R5" s="215" t="s">
        <v>160</v>
      </c>
      <c r="S5" s="1387" t="s">
        <v>162</v>
      </c>
      <c r="T5" s="1407" t="s">
        <v>1790</v>
      </c>
    </row>
    <row r="6" spans="3:20" ht="15.75" thickBot="1" x14ac:dyDescent="0.3">
      <c r="C6" s="1453">
        <v>1</v>
      </c>
      <c r="D6" s="1454">
        <v>2</v>
      </c>
      <c r="E6" s="1455">
        <v>3</v>
      </c>
      <c r="F6" s="1454">
        <v>4</v>
      </c>
      <c r="G6" s="1455">
        <v>5</v>
      </c>
      <c r="H6" s="1454">
        <v>6</v>
      </c>
      <c r="I6" s="1455">
        <v>7</v>
      </c>
      <c r="J6" s="1454">
        <v>8</v>
      </c>
      <c r="K6" s="1455">
        <v>9</v>
      </c>
      <c r="L6" s="1454">
        <v>10</v>
      </c>
      <c r="M6" s="1455">
        <v>11</v>
      </c>
      <c r="N6" s="1454">
        <v>12</v>
      </c>
      <c r="O6" s="1455">
        <v>13</v>
      </c>
      <c r="P6" s="1454">
        <v>14</v>
      </c>
      <c r="Q6" s="1455">
        <v>15</v>
      </c>
      <c r="R6" s="1454">
        <v>16</v>
      </c>
      <c r="S6" s="1456">
        <v>17</v>
      </c>
      <c r="T6" s="1408">
        <v>18</v>
      </c>
    </row>
    <row r="7" spans="3:20" ht="63.75" x14ac:dyDescent="0.25">
      <c r="C7" s="138">
        <v>1</v>
      </c>
      <c r="D7" s="1463" t="s">
        <v>66</v>
      </c>
      <c r="E7" s="1465" t="s">
        <v>67</v>
      </c>
      <c r="F7" s="1467" t="s">
        <v>1624</v>
      </c>
      <c r="G7" s="1469" t="s">
        <v>1011</v>
      </c>
      <c r="H7" s="1470" t="s">
        <v>68</v>
      </c>
      <c r="I7" s="1457" t="s">
        <v>76</v>
      </c>
      <c r="J7" s="1467" t="s">
        <v>154</v>
      </c>
      <c r="K7" s="1471">
        <v>28</v>
      </c>
      <c r="L7" s="1473">
        <v>50</v>
      </c>
      <c r="M7" s="1475">
        <v>53920.83</v>
      </c>
      <c r="N7" s="1469" t="s">
        <v>70</v>
      </c>
      <c r="O7" s="1477">
        <v>1294100</v>
      </c>
      <c r="P7" s="1467" t="s">
        <v>71</v>
      </c>
      <c r="Q7" s="1479"/>
      <c r="R7" s="1481">
        <v>43087</v>
      </c>
      <c r="S7" s="1482">
        <v>26960.42</v>
      </c>
      <c r="T7" s="1452">
        <f t="shared" ref="T7:T18" si="0">S7-M7</f>
        <v>-26960.410000000003</v>
      </c>
    </row>
    <row r="8" spans="3:20" ht="63.75" x14ac:dyDescent="0.25">
      <c r="C8" s="141">
        <v>2</v>
      </c>
      <c r="D8" s="206" t="s">
        <v>66</v>
      </c>
      <c r="E8" s="375" t="s">
        <v>67</v>
      </c>
      <c r="F8" s="205" t="s">
        <v>1625</v>
      </c>
      <c r="G8" s="376" t="s">
        <v>85</v>
      </c>
      <c r="H8" s="205"/>
      <c r="I8" s="241" t="s">
        <v>76</v>
      </c>
      <c r="J8" s="205" t="s">
        <v>154</v>
      </c>
      <c r="K8" s="473">
        <v>26.87</v>
      </c>
      <c r="L8" s="196">
        <v>50</v>
      </c>
      <c r="M8" s="378">
        <v>52908.33</v>
      </c>
      <c r="N8" s="376" t="s">
        <v>70</v>
      </c>
      <c r="O8" s="379">
        <v>1269800</v>
      </c>
      <c r="P8" s="205" t="s">
        <v>71</v>
      </c>
      <c r="Q8" s="1451"/>
      <c r="R8" s="1048">
        <v>43087</v>
      </c>
      <c r="S8" s="1461">
        <v>26454.17</v>
      </c>
      <c r="T8" s="1452">
        <f t="shared" si="0"/>
        <v>-26454.160000000003</v>
      </c>
    </row>
    <row r="9" spans="3:20" ht="63.75" x14ac:dyDescent="0.25">
      <c r="C9" s="141">
        <v>3</v>
      </c>
      <c r="D9" s="206" t="s">
        <v>66</v>
      </c>
      <c r="E9" s="375" t="s">
        <v>67</v>
      </c>
      <c r="F9" s="205" t="s">
        <v>1626</v>
      </c>
      <c r="G9" s="376" t="s">
        <v>1627</v>
      </c>
      <c r="H9" s="205"/>
      <c r="I9" s="205" t="s">
        <v>1628</v>
      </c>
      <c r="J9" s="205" t="s">
        <v>154</v>
      </c>
      <c r="K9" s="473">
        <v>25.96</v>
      </c>
      <c r="L9" s="196">
        <v>50</v>
      </c>
      <c r="M9" s="378">
        <v>50454.17</v>
      </c>
      <c r="N9" s="376" t="s">
        <v>70</v>
      </c>
      <c r="O9" s="379">
        <v>1210900</v>
      </c>
      <c r="P9" s="205" t="s">
        <v>71</v>
      </c>
      <c r="Q9" s="1051"/>
      <c r="R9" s="388">
        <v>43052</v>
      </c>
      <c r="S9" s="1461">
        <v>25227.09</v>
      </c>
      <c r="T9" s="1452">
        <f t="shared" si="0"/>
        <v>-25227.079999999998</v>
      </c>
    </row>
    <row r="10" spans="3:20" ht="102" x14ac:dyDescent="0.25">
      <c r="C10" s="141">
        <v>4</v>
      </c>
      <c r="D10" s="206" t="s">
        <v>66</v>
      </c>
      <c r="E10" s="375" t="s">
        <v>1785</v>
      </c>
      <c r="F10" s="205" t="s">
        <v>1786</v>
      </c>
      <c r="G10" s="376" t="s">
        <v>1787</v>
      </c>
      <c r="H10" s="205" t="s">
        <v>68</v>
      </c>
      <c r="I10" s="205" t="s">
        <v>1788</v>
      </c>
      <c r="J10" s="205" t="s">
        <v>171</v>
      </c>
      <c r="K10" s="473">
        <v>185.5</v>
      </c>
      <c r="L10" s="196">
        <v>10</v>
      </c>
      <c r="M10" s="378">
        <v>30772.5</v>
      </c>
      <c r="N10" s="376" t="s">
        <v>80</v>
      </c>
      <c r="O10" s="379">
        <v>3692700</v>
      </c>
      <c r="P10" s="205" t="s">
        <v>1789</v>
      </c>
      <c r="Q10" s="1046">
        <v>42975</v>
      </c>
      <c r="R10" s="388">
        <v>42958</v>
      </c>
      <c r="S10" s="1462">
        <v>15390</v>
      </c>
      <c r="T10" s="1452">
        <f t="shared" si="0"/>
        <v>-15382.5</v>
      </c>
    </row>
    <row r="11" spans="3:20" ht="147.75" customHeight="1" x14ac:dyDescent="0.25">
      <c r="C11" s="141">
        <v>5</v>
      </c>
      <c r="D11" s="241" t="s">
        <v>66</v>
      </c>
      <c r="E11" s="241" t="s">
        <v>67</v>
      </c>
      <c r="F11" s="241" t="s">
        <v>1784</v>
      </c>
      <c r="G11" s="241" t="s">
        <v>134</v>
      </c>
      <c r="H11" s="241" t="s">
        <v>68</v>
      </c>
      <c r="I11" s="241" t="s">
        <v>69</v>
      </c>
      <c r="J11" s="241" t="s">
        <v>35</v>
      </c>
      <c r="K11" s="516">
        <v>13.23</v>
      </c>
      <c r="L11" s="241">
        <v>50</v>
      </c>
      <c r="M11" s="247">
        <v>30091.67</v>
      </c>
      <c r="N11" s="241" t="s">
        <v>70</v>
      </c>
      <c r="O11" s="247">
        <v>722200</v>
      </c>
      <c r="P11" s="241" t="s">
        <v>71</v>
      </c>
      <c r="Q11" s="1050">
        <v>42989</v>
      </c>
      <c r="R11" s="1050">
        <v>42898</v>
      </c>
      <c r="S11" s="1459">
        <v>15050</v>
      </c>
      <c r="T11" s="1452">
        <f t="shared" si="0"/>
        <v>-15041.669999999998</v>
      </c>
    </row>
    <row r="12" spans="3:20" ht="120" customHeight="1" x14ac:dyDescent="0.25">
      <c r="C12" s="141">
        <v>6</v>
      </c>
      <c r="D12" s="241" t="s">
        <v>66</v>
      </c>
      <c r="E12" s="241" t="s">
        <v>67</v>
      </c>
      <c r="F12" s="241" t="s">
        <v>1783</v>
      </c>
      <c r="G12" s="241" t="s">
        <v>1255</v>
      </c>
      <c r="H12" s="241" t="s">
        <v>105</v>
      </c>
      <c r="I12" s="241" t="s">
        <v>76</v>
      </c>
      <c r="J12" s="241" t="s">
        <v>35</v>
      </c>
      <c r="K12" s="516">
        <v>13.66</v>
      </c>
      <c r="L12" s="241">
        <v>50</v>
      </c>
      <c r="M12" s="247">
        <v>30165</v>
      </c>
      <c r="N12" s="241" t="s">
        <v>70</v>
      </c>
      <c r="O12" s="247">
        <v>723960</v>
      </c>
      <c r="P12" s="241" t="s">
        <v>71</v>
      </c>
      <c r="Q12" s="388">
        <v>43021</v>
      </c>
      <c r="R12" s="388">
        <v>42958</v>
      </c>
      <c r="S12" s="1458">
        <v>15150</v>
      </c>
      <c r="T12" s="1452">
        <f t="shared" si="0"/>
        <v>-15015</v>
      </c>
    </row>
    <row r="13" spans="3:20" ht="63.75" x14ac:dyDescent="0.25">
      <c r="C13" s="141">
        <v>7</v>
      </c>
      <c r="D13" s="206" t="s">
        <v>66</v>
      </c>
      <c r="E13" s="375" t="s">
        <v>67</v>
      </c>
      <c r="F13" s="205" t="s">
        <v>1781</v>
      </c>
      <c r="G13" s="376" t="s">
        <v>1782</v>
      </c>
      <c r="H13" s="205"/>
      <c r="I13" s="241" t="s">
        <v>76</v>
      </c>
      <c r="J13" s="205" t="s">
        <v>154</v>
      </c>
      <c r="K13" s="473">
        <v>13.92</v>
      </c>
      <c r="L13" s="196">
        <v>50</v>
      </c>
      <c r="M13" s="378">
        <v>25820.83</v>
      </c>
      <c r="N13" s="376" t="s">
        <v>70</v>
      </c>
      <c r="O13" s="379">
        <v>619700</v>
      </c>
      <c r="P13" s="205" t="s">
        <v>71</v>
      </c>
      <c r="Q13" s="1450"/>
      <c r="R13" s="1048">
        <v>43052</v>
      </c>
      <c r="S13" s="1461">
        <v>12910.42</v>
      </c>
      <c r="T13" s="1452">
        <f t="shared" si="0"/>
        <v>-12910.410000000002</v>
      </c>
    </row>
    <row r="14" spans="3:20" ht="191.25" x14ac:dyDescent="0.25">
      <c r="C14" s="141">
        <v>8</v>
      </c>
      <c r="D14" s="241" t="s">
        <v>118</v>
      </c>
      <c r="E14" s="241" t="s">
        <v>78</v>
      </c>
      <c r="F14" s="205" t="s">
        <v>1778</v>
      </c>
      <c r="G14" s="241" t="s">
        <v>1779</v>
      </c>
      <c r="H14" s="241" t="s">
        <v>79</v>
      </c>
      <c r="I14" s="241" t="s">
        <v>121</v>
      </c>
      <c r="J14" s="241" t="s">
        <v>1780</v>
      </c>
      <c r="K14" s="501">
        <v>75.599999999999994</v>
      </c>
      <c r="L14" s="205">
        <v>18</v>
      </c>
      <c r="M14" s="247">
        <v>23616</v>
      </c>
      <c r="N14" s="241" t="s">
        <v>70</v>
      </c>
      <c r="O14" s="1449">
        <v>1574400</v>
      </c>
      <c r="P14" s="241" t="s">
        <v>71</v>
      </c>
      <c r="Q14" s="1050">
        <v>42979</v>
      </c>
      <c r="R14" s="1050">
        <v>42909</v>
      </c>
      <c r="S14" s="1459">
        <v>11808</v>
      </c>
      <c r="T14" s="1452">
        <f t="shared" si="0"/>
        <v>-11808</v>
      </c>
    </row>
    <row r="15" spans="3:20" ht="120" customHeight="1" x14ac:dyDescent="0.25">
      <c r="C15" s="141">
        <v>9</v>
      </c>
      <c r="D15" s="206" t="s">
        <v>66</v>
      </c>
      <c r="E15" s="375" t="s">
        <v>67</v>
      </c>
      <c r="F15" s="205" t="s">
        <v>1625</v>
      </c>
      <c r="G15" s="376" t="s">
        <v>85</v>
      </c>
      <c r="H15" s="205"/>
      <c r="I15" s="241" t="s">
        <v>76</v>
      </c>
      <c r="J15" s="205" t="s">
        <v>154</v>
      </c>
      <c r="K15" s="473">
        <v>6.8</v>
      </c>
      <c r="L15" s="196">
        <v>50</v>
      </c>
      <c r="M15" s="378">
        <v>13391.67</v>
      </c>
      <c r="N15" s="376" t="s">
        <v>70</v>
      </c>
      <c r="O15" s="379">
        <v>321400</v>
      </c>
      <c r="P15" s="205" t="s">
        <v>71</v>
      </c>
      <c r="Q15" s="1450">
        <v>43059</v>
      </c>
      <c r="R15" s="1048">
        <v>43012</v>
      </c>
      <c r="S15" s="1460">
        <v>6800</v>
      </c>
      <c r="T15" s="1452">
        <f t="shared" si="0"/>
        <v>-6591.67</v>
      </c>
    </row>
    <row r="16" spans="3:20" ht="55.5" customHeight="1" x14ac:dyDescent="0.25">
      <c r="C16" s="141">
        <v>10</v>
      </c>
      <c r="D16" s="1022" t="s">
        <v>66</v>
      </c>
      <c r="E16" s="1022" t="s">
        <v>73</v>
      </c>
      <c r="F16" s="1022" t="s">
        <v>1775</v>
      </c>
      <c r="G16" s="1022" t="s">
        <v>1499</v>
      </c>
      <c r="H16" s="241" t="s">
        <v>68</v>
      </c>
      <c r="I16" s="1022" t="s">
        <v>1776</v>
      </c>
      <c r="J16" s="1022" t="s">
        <v>1777</v>
      </c>
      <c r="K16" s="1045">
        <v>55.3</v>
      </c>
      <c r="L16" s="1023">
        <v>15</v>
      </c>
      <c r="M16" s="1029">
        <v>13005.13</v>
      </c>
      <c r="N16" s="1022" t="s">
        <v>70</v>
      </c>
      <c r="O16" s="1029">
        <v>1040410</v>
      </c>
      <c r="P16" s="1021" t="s">
        <v>71</v>
      </c>
      <c r="Q16" s="1050">
        <v>42928</v>
      </c>
      <c r="R16" s="1050">
        <v>42898</v>
      </c>
      <c r="S16" s="1459">
        <v>6505</v>
      </c>
      <c r="T16" s="1452">
        <f t="shared" si="0"/>
        <v>-6500.1299999999992</v>
      </c>
    </row>
    <row r="17" spans="3:20" ht="51" x14ac:dyDescent="0.25">
      <c r="C17" s="141">
        <v>11</v>
      </c>
      <c r="D17" s="376" t="s">
        <v>66</v>
      </c>
      <c r="E17" s="376" t="s">
        <v>73</v>
      </c>
      <c r="F17" s="376" t="s">
        <v>1773</v>
      </c>
      <c r="G17" s="376" t="s">
        <v>1774</v>
      </c>
      <c r="H17" s="241" t="s">
        <v>68</v>
      </c>
      <c r="I17" s="241" t="s">
        <v>109</v>
      </c>
      <c r="J17" s="376" t="s">
        <v>1632</v>
      </c>
      <c r="K17" s="511">
        <v>52.4</v>
      </c>
      <c r="L17" s="1153">
        <v>15</v>
      </c>
      <c r="M17" s="726">
        <v>10341.25</v>
      </c>
      <c r="N17" s="376" t="s">
        <v>70</v>
      </c>
      <c r="O17" s="380">
        <v>827300</v>
      </c>
      <c r="P17" s="241" t="s">
        <v>71</v>
      </c>
      <c r="Q17" s="1050">
        <v>42996</v>
      </c>
      <c r="R17" s="1050">
        <v>42958</v>
      </c>
      <c r="S17" s="1458">
        <v>5200</v>
      </c>
      <c r="T17" s="1452">
        <f t="shared" si="0"/>
        <v>-5141.25</v>
      </c>
    </row>
    <row r="18" spans="3:20" ht="39" thickBot="1" x14ac:dyDescent="0.3">
      <c r="C18" s="142">
        <v>12</v>
      </c>
      <c r="D18" s="1464" t="s">
        <v>66</v>
      </c>
      <c r="E18" s="1466" t="s">
        <v>125</v>
      </c>
      <c r="F18" s="1468" t="s">
        <v>1771</v>
      </c>
      <c r="G18" s="1466" t="s">
        <v>1772</v>
      </c>
      <c r="H18" s="299" t="s">
        <v>68</v>
      </c>
      <c r="I18" s="1468" t="s">
        <v>69</v>
      </c>
      <c r="J18" s="1468" t="s">
        <v>124</v>
      </c>
      <c r="K18" s="1472">
        <v>36.9</v>
      </c>
      <c r="L18" s="1474">
        <v>15</v>
      </c>
      <c r="M18" s="1476">
        <v>7987.5</v>
      </c>
      <c r="N18" s="1466" t="s">
        <v>70</v>
      </c>
      <c r="O18" s="1478">
        <v>639000</v>
      </c>
      <c r="P18" s="1468" t="s">
        <v>71</v>
      </c>
      <c r="Q18" s="1480">
        <v>43049</v>
      </c>
      <c r="R18" s="1480">
        <v>42898</v>
      </c>
      <c r="S18" s="1483">
        <v>4000</v>
      </c>
      <c r="T18" s="1484">
        <f t="shared" si="0"/>
        <v>-3987.5</v>
      </c>
    </row>
    <row r="19" spans="3:20" ht="30.75" thickBot="1" x14ac:dyDescent="0.3">
      <c r="S19" s="1486" t="s">
        <v>1791</v>
      </c>
      <c r="T19" s="1485">
        <f>SUM(T7:T18)</f>
        <v>-171019.78000000003</v>
      </c>
    </row>
  </sheetData>
  <autoFilter ref="C6:T6">
    <sortState ref="C7:T18">
      <sortCondition ref="T6"/>
    </sortState>
  </autoFilter>
  <mergeCells count="1">
    <mergeCell ref="C3:T3"/>
  </mergeCells>
  <pageMargins left="0.25" right="0.25" top="0.75" bottom="0.75" header="0.3" footer="0.3"/>
  <pageSetup paperSize="9" scale="44"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R17"/>
  <sheetViews>
    <sheetView showGridLines="0" zoomScale="70" zoomScaleNormal="70" workbookViewId="0">
      <selection activeCell="E8" sqref="E8"/>
    </sheetView>
  </sheetViews>
  <sheetFormatPr defaultRowHeight="15" x14ac:dyDescent="0.25"/>
  <cols>
    <col min="4" max="4" width="12.42578125" customWidth="1"/>
    <col min="5" max="5" width="14.42578125" customWidth="1"/>
    <col min="6" max="6" width="10.140625" customWidth="1"/>
    <col min="7" max="7" width="10.42578125" customWidth="1"/>
    <col min="8" max="8" width="11.5703125" customWidth="1"/>
    <col min="12" max="12" width="16.42578125" customWidth="1"/>
    <col min="13" max="13" width="16.28515625" customWidth="1"/>
    <col min="15" max="15" width="13.85546875" customWidth="1"/>
    <col min="16" max="16" width="9.140625" customWidth="1"/>
    <col min="17" max="17" width="17.5703125" customWidth="1"/>
    <col min="18" max="18" width="18.28515625" customWidth="1"/>
  </cols>
  <sheetData>
    <row r="2" spans="3:18" ht="15.75" thickBot="1" x14ac:dyDescent="0.3"/>
    <row r="3" spans="3:18" ht="57.75" customHeight="1" thickBot="1" x14ac:dyDescent="0.5">
      <c r="C3" s="1529" t="s">
        <v>264</v>
      </c>
      <c r="D3" s="1530"/>
      <c r="E3" s="1530"/>
      <c r="F3" s="1530"/>
      <c r="G3" s="1530"/>
      <c r="H3" s="1530"/>
      <c r="I3" s="1530"/>
      <c r="J3" s="1530"/>
      <c r="K3" s="1530"/>
      <c r="L3" s="1530"/>
      <c r="M3" s="1530"/>
      <c r="N3" s="1530"/>
      <c r="O3" s="1530"/>
      <c r="P3" s="1530"/>
      <c r="Q3" s="1530"/>
      <c r="R3" s="1531"/>
    </row>
    <row r="4" spans="3:18" ht="15.75" thickBot="1" x14ac:dyDescent="0.3">
      <c r="C4" s="143"/>
      <c r="D4" s="143"/>
      <c r="E4" s="143"/>
      <c r="F4" s="143"/>
      <c r="G4" s="143"/>
      <c r="H4" s="143"/>
      <c r="I4" s="143"/>
      <c r="J4" s="143"/>
      <c r="K4" s="143"/>
      <c r="L4" s="143"/>
      <c r="M4" s="143"/>
      <c r="N4" s="143"/>
      <c r="O4" s="143"/>
      <c r="P4" s="143"/>
      <c r="Q4" s="143"/>
      <c r="R4" s="143"/>
    </row>
    <row r="5" spans="3:18" ht="51.75" thickBot="1" x14ac:dyDescent="0.3">
      <c r="C5" s="173" t="s">
        <v>48</v>
      </c>
      <c r="D5" s="217" t="s">
        <v>167</v>
      </c>
      <c r="E5" s="217" t="s">
        <v>168</v>
      </c>
      <c r="F5" s="215" t="s">
        <v>51</v>
      </c>
      <c r="G5" s="215" t="s">
        <v>52</v>
      </c>
      <c r="H5" s="215" t="s">
        <v>53</v>
      </c>
      <c r="I5" s="215" t="s">
        <v>54</v>
      </c>
      <c r="J5" s="215" t="s">
        <v>55</v>
      </c>
      <c r="K5" s="215" t="s">
        <v>56</v>
      </c>
      <c r="L5" s="215" t="s">
        <v>57</v>
      </c>
      <c r="M5" s="170" t="s">
        <v>58</v>
      </c>
      <c r="N5" s="215" t="s">
        <v>59</v>
      </c>
      <c r="O5" s="171" t="s">
        <v>60</v>
      </c>
      <c r="P5" s="172" t="s">
        <v>61</v>
      </c>
      <c r="Q5" s="216" t="s">
        <v>62</v>
      </c>
      <c r="R5" s="289" t="s">
        <v>63</v>
      </c>
    </row>
    <row r="6" spans="3:18" ht="15.75" thickBot="1" x14ac:dyDescent="0.3">
      <c r="C6" s="894">
        <v>1</v>
      </c>
      <c r="D6" s="895">
        <v>2</v>
      </c>
      <c r="E6" s="895">
        <v>3</v>
      </c>
      <c r="F6" s="895">
        <v>4</v>
      </c>
      <c r="G6" s="895">
        <v>5</v>
      </c>
      <c r="H6" s="895">
        <v>6</v>
      </c>
      <c r="I6" s="895">
        <v>7</v>
      </c>
      <c r="J6" s="895">
        <v>8</v>
      </c>
      <c r="K6" s="895">
        <v>9</v>
      </c>
      <c r="L6" s="895">
        <v>10</v>
      </c>
      <c r="M6" s="895">
        <v>11</v>
      </c>
      <c r="N6" s="895">
        <v>12</v>
      </c>
      <c r="O6" s="895">
        <v>13</v>
      </c>
      <c r="P6" s="895">
        <v>14</v>
      </c>
      <c r="Q6" s="895">
        <v>15</v>
      </c>
      <c r="R6" s="896">
        <v>16</v>
      </c>
    </row>
    <row r="7" spans="3:18" ht="114.75" x14ac:dyDescent="0.25">
      <c r="C7" s="983">
        <v>1</v>
      </c>
      <c r="D7" s="146">
        <v>43088</v>
      </c>
      <c r="E7" s="146" t="s">
        <v>1609</v>
      </c>
      <c r="F7" s="590" t="s">
        <v>118</v>
      </c>
      <c r="G7" s="590" t="s">
        <v>170</v>
      </c>
      <c r="H7" s="590" t="s">
        <v>815</v>
      </c>
      <c r="I7" s="590" t="s">
        <v>816</v>
      </c>
      <c r="J7" s="297" t="s">
        <v>817</v>
      </c>
      <c r="K7" s="169" t="s">
        <v>1094</v>
      </c>
      <c r="L7" s="590" t="s">
        <v>97</v>
      </c>
      <c r="M7" s="984">
        <v>1293.0999999999999</v>
      </c>
      <c r="N7" s="591" t="s">
        <v>98</v>
      </c>
      <c r="O7" s="592">
        <v>0.08</v>
      </c>
      <c r="P7" s="985" t="s">
        <v>70</v>
      </c>
      <c r="Q7" s="986">
        <v>200757.72</v>
      </c>
      <c r="R7" s="609" t="s">
        <v>1104</v>
      </c>
    </row>
    <row r="8" spans="3:18" ht="76.5" x14ac:dyDescent="0.25">
      <c r="C8" s="575">
        <v>2</v>
      </c>
      <c r="D8" s="179">
        <v>42948</v>
      </c>
      <c r="E8" s="179" t="s">
        <v>1610</v>
      </c>
      <c r="F8" s="192" t="s">
        <v>66</v>
      </c>
      <c r="G8" s="457" t="s">
        <v>1105</v>
      </c>
      <c r="H8" s="193" t="s">
        <v>1106</v>
      </c>
      <c r="I8" s="461" t="s">
        <v>1107</v>
      </c>
      <c r="J8" s="298" t="s">
        <v>68</v>
      </c>
      <c r="K8" s="298" t="s">
        <v>1108</v>
      </c>
      <c r="L8" s="193" t="s">
        <v>171</v>
      </c>
      <c r="M8" s="977">
        <v>803.4</v>
      </c>
      <c r="N8" s="132">
        <v>10</v>
      </c>
      <c r="O8" s="479">
        <v>105060.83</v>
      </c>
      <c r="P8" s="461" t="s">
        <v>80</v>
      </c>
      <c r="Q8" s="462">
        <v>12607300</v>
      </c>
      <c r="R8" s="560" t="s">
        <v>71</v>
      </c>
    </row>
    <row r="9" spans="3:18" ht="102" x14ac:dyDescent="0.25">
      <c r="C9" s="557">
        <v>3</v>
      </c>
      <c r="D9" s="218">
        <v>42794</v>
      </c>
      <c r="E9" s="218">
        <v>42845</v>
      </c>
      <c r="F9" s="298" t="s">
        <v>88</v>
      </c>
      <c r="G9" s="298" t="s">
        <v>78</v>
      </c>
      <c r="H9" s="298" t="s">
        <v>1109</v>
      </c>
      <c r="I9" s="298" t="s">
        <v>1110</v>
      </c>
      <c r="J9" s="193" t="s">
        <v>79</v>
      </c>
      <c r="K9" s="298" t="s">
        <v>1111</v>
      </c>
      <c r="L9" s="298" t="s">
        <v>135</v>
      </c>
      <c r="M9" s="978">
        <v>667.6</v>
      </c>
      <c r="N9" s="298" t="s">
        <v>1112</v>
      </c>
      <c r="O9" s="385">
        <v>45705.279999999999</v>
      </c>
      <c r="P9" s="298" t="s">
        <v>80</v>
      </c>
      <c r="Q9" s="386">
        <v>9215600</v>
      </c>
      <c r="R9" s="611" t="s">
        <v>1113</v>
      </c>
    </row>
    <row r="10" spans="3:18" ht="102" x14ac:dyDescent="0.25">
      <c r="C10" s="575">
        <v>4</v>
      </c>
      <c r="D10" s="218">
        <v>42916</v>
      </c>
      <c r="E10" s="218">
        <v>42999</v>
      </c>
      <c r="F10" s="509" t="s">
        <v>66</v>
      </c>
      <c r="G10" s="478" t="s">
        <v>73</v>
      </c>
      <c r="H10" s="521" t="s">
        <v>1114</v>
      </c>
      <c r="I10" s="478" t="s">
        <v>1115</v>
      </c>
      <c r="J10" s="507" t="s">
        <v>68</v>
      </c>
      <c r="K10" s="521" t="s">
        <v>76</v>
      </c>
      <c r="L10" s="298" t="s">
        <v>102</v>
      </c>
      <c r="M10" s="979">
        <v>565.6</v>
      </c>
      <c r="N10" s="536">
        <v>3</v>
      </c>
      <c r="O10" s="554">
        <v>10582.55</v>
      </c>
      <c r="P10" s="478" t="s">
        <v>70</v>
      </c>
      <c r="Q10" s="555">
        <v>4233020</v>
      </c>
      <c r="R10" s="571" t="s">
        <v>71</v>
      </c>
    </row>
    <row r="11" spans="3:18" ht="114.75" x14ac:dyDescent="0.25">
      <c r="C11" s="557">
        <v>5</v>
      </c>
      <c r="D11" s="179">
        <v>42808</v>
      </c>
      <c r="E11" s="179">
        <v>42873</v>
      </c>
      <c r="F11" s="498" t="s">
        <v>118</v>
      </c>
      <c r="G11" s="498" t="s">
        <v>170</v>
      </c>
      <c r="H11" s="498" t="s">
        <v>1116</v>
      </c>
      <c r="I11" s="498" t="s">
        <v>1117</v>
      </c>
      <c r="J11" s="203" t="s">
        <v>1118</v>
      </c>
      <c r="K11" s="498" t="s">
        <v>1119</v>
      </c>
      <c r="L11" s="298" t="s">
        <v>102</v>
      </c>
      <c r="M11" s="980">
        <v>503.99</v>
      </c>
      <c r="N11" s="474">
        <v>4</v>
      </c>
      <c r="O11" s="958">
        <v>2214.52</v>
      </c>
      <c r="P11" s="516" t="s">
        <v>99</v>
      </c>
      <c r="Q11" s="503">
        <v>8694800</v>
      </c>
      <c r="R11" s="562" t="s">
        <v>81</v>
      </c>
    </row>
    <row r="12" spans="3:18" ht="51" x14ac:dyDescent="0.25">
      <c r="C12" s="575">
        <v>6</v>
      </c>
      <c r="D12" s="218">
        <v>42752</v>
      </c>
      <c r="E12" s="218">
        <v>42796</v>
      </c>
      <c r="F12" s="498" t="s">
        <v>82</v>
      </c>
      <c r="G12" s="498" t="s">
        <v>78</v>
      </c>
      <c r="H12" s="498" t="s">
        <v>1120</v>
      </c>
      <c r="I12" s="498" t="s">
        <v>1121</v>
      </c>
      <c r="J12" s="203" t="s">
        <v>68</v>
      </c>
      <c r="K12" s="498" t="s">
        <v>69</v>
      </c>
      <c r="L12" s="193" t="s">
        <v>174</v>
      </c>
      <c r="M12" s="980">
        <v>470.9</v>
      </c>
      <c r="N12" s="132">
        <v>8</v>
      </c>
      <c r="O12" s="502">
        <v>43542.68</v>
      </c>
      <c r="P12" s="498" t="s">
        <v>70</v>
      </c>
      <c r="Q12" s="503">
        <v>6531400</v>
      </c>
      <c r="R12" s="562" t="s">
        <v>71</v>
      </c>
    </row>
    <row r="13" spans="3:18" ht="76.5" x14ac:dyDescent="0.25">
      <c r="C13" s="557">
        <v>7</v>
      </c>
      <c r="D13" s="179">
        <v>42936</v>
      </c>
      <c r="E13" s="179">
        <v>43004</v>
      </c>
      <c r="F13" s="298" t="s">
        <v>100</v>
      </c>
      <c r="G13" s="298" t="s">
        <v>101</v>
      </c>
      <c r="H13" s="193" t="s">
        <v>139</v>
      </c>
      <c r="I13" s="193" t="s">
        <v>140</v>
      </c>
      <c r="J13" s="193" t="s">
        <v>141</v>
      </c>
      <c r="K13" s="298" t="s">
        <v>76</v>
      </c>
      <c r="L13" s="298" t="s">
        <v>97</v>
      </c>
      <c r="M13" s="978">
        <v>452.3</v>
      </c>
      <c r="N13" s="384">
        <v>1</v>
      </c>
      <c r="O13" s="959">
        <v>6563</v>
      </c>
      <c r="P13" s="132" t="s">
        <v>70</v>
      </c>
      <c r="Q13" s="513">
        <v>7875600</v>
      </c>
      <c r="R13" s="568" t="s">
        <v>71</v>
      </c>
    </row>
    <row r="14" spans="3:18" ht="51" x14ac:dyDescent="0.25">
      <c r="C14" s="575">
        <v>8</v>
      </c>
      <c r="D14" s="179">
        <v>42899</v>
      </c>
      <c r="E14" s="179">
        <v>42908</v>
      </c>
      <c r="F14" s="298" t="s">
        <v>66</v>
      </c>
      <c r="G14" s="298" t="s">
        <v>1122</v>
      </c>
      <c r="H14" s="298" t="s">
        <v>1123</v>
      </c>
      <c r="I14" s="298" t="s">
        <v>1124</v>
      </c>
      <c r="J14" s="193" t="s">
        <v>68</v>
      </c>
      <c r="K14" s="298" t="s">
        <v>121</v>
      </c>
      <c r="L14" s="193" t="s">
        <v>171</v>
      </c>
      <c r="M14" s="981">
        <v>310.45</v>
      </c>
      <c r="N14" s="298">
        <v>10</v>
      </c>
      <c r="O14" s="465">
        <v>37300</v>
      </c>
      <c r="P14" s="298" t="s">
        <v>70</v>
      </c>
      <c r="Q14" s="465">
        <v>4476000</v>
      </c>
      <c r="R14" s="611" t="s">
        <v>71</v>
      </c>
    </row>
    <row r="15" spans="3:18" ht="76.5" x14ac:dyDescent="0.25">
      <c r="C15" s="557">
        <v>9</v>
      </c>
      <c r="D15" s="179">
        <v>43011</v>
      </c>
      <c r="E15" s="179">
        <v>43067</v>
      </c>
      <c r="F15" s="498" t="s">
        <v>77</v>
      </c>
      <c r="G15" s="498" t="s">
        <v>864</v>
      </c>
      <c r="H15" s="498" t="s">
        <v>1125</v>
      </c>
      <c r="I15" s="498" t="s">
        <v>107</v>
      </c>
      <c r="J15" s="498" t="s">
        <v>1126</v>
      </c>
      <c r="K15" s="498" t="s">
        <v>76</v>
      </c>
      <c r="L15" s="298" t="s">
        <v>102</v>
      </c>
      <c r="M15" s="980">
        <v>301.7</v>
      </c>
      <c r="N15" s="474">
        <v>3</v>
      </c>
      <c r="O15" s="502">
        <v>1493.4</v>
      </c>
      <c r="P15" s="498" t="s">
        <v>99</v>
      </c>
      <c r="Q15" s="503">
        <v>4778000</v>
      </c>
      <c r="R15" s="562" t="s">
        <v>71</v>
      </c>
    </row>
    <row r="16" spans="3:18" ht="77.25" thickBot="1" x14ac:dyDescent="0.3">
      <c r="C16" s="956">
        <v>10</v>
      </c>
      <c r="D16" s="130">
        <v>43053</v>
      </c>
      <c r="E16" s="130" t="s">
        <v>1611</v>
      </c>
      <c r="F16" s="586" t="s">
        <v>66</v>
      </c>
      <c r="G16" s="586" t="s">
        <v>73</v>
      </c>
      <c r="H16" s="586" t="s">
        <v>1127</v>
      </c>
      <c r="I16" s="586" t="s">
        <v>1128</v>
      </c>
      <c r="J16" s="586" t="s">
        <v>105</v>
      </c>
      <c r="K16" s="586" t="s">
        <v>1129</v>
      </c>
      <c r="L16" s="586" t="s">
        <v>97</v>
      </c>
      <c r="M16" s="982">
        <v>276.60000000000002</v>
      </c>
      <c r="N16" s="832">
        <v>1</v>
      </c>
      <c r="O16" s="612">
        <v>3707.68</v>
      </c>
      <c r="P16" s="586" t="s">
        <v>70</v>
      </c>
      <c r="Q16" s="612">
        <v>4449220</v>
      </c>
      <c r="R16" s="613" t="s">
        <v>71</v>
      </c>
    </row>
    <row r="17" spans="3:18" ht="60.75" thickBot="1" x14ac:dyDescent="0.3">
      <c r="C17" s="143"/>
      <c r="D17" s="143"/>
      <c r="E17" s="143"/>
      <c r="F17" s="960"/>
      <c r="G17" s="960"/>
      <c r="H17" s="960"/>
      <c r="I17" s="960"/>
      <c r="J17" s="960"/>
      <c r="K17" s="960"/>
      <c r="L17" s="961" t="s">
        <v>150</v>
      </c>
      <c r="M17" s="858">
        <f>SUM(M7:M16)</f>
        <v>5645.6399999999994</v>
      </c>
      <c r="N17" s="962" t="s">
        <v>172</v>
      </c>
      <c r="O17" s="859">
        <f>SUM(O7:O16)</f>
        <v>256170.01999999996</v>
      </c>
      <c r="P17" s="960"/>
      <c r="Q17" s="960"/>
      <c r="R17" s="960"/>
    </row>
  </sheetData>
  <mergeCells count="1">
    <mergeCell ref="C3:R3"/>
  </mergeCells>
  <pageMargins left="0.25" right="0.25" top="0.75" bottom="0.75" header="0.3" footer="0.3"/>
  <pageSetup paperSize="9" scale="46"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R17"/>
  <sheetViews>
    <sheetView showGridLines="0" zoomScale="70" zoomScaleNormal="70" workbookViewId="0">
      <selection activeCell="O14" sqref="O14"/>
    </sheetView>
  </sheetViews>
  <sheetFormatPr defaultRowHeight="15" x14ac:dyDescent="0.25"/>
  <cols>
    <col min="4" max="4" width="10.140625" customWidth="1"/>
    <col min="5" max="5" width="11.42578125" customWidth="1"/>
    <col min="8" max="8" width="11" customWidth="1"/>
    <col min="15" max="15" width="11" customWidth="1"/>
    <col min="17" max="17" width="13.42578125" customWidth="1"/>
  </cols>
  <sheetData>
    <row r="2" spans="3:18" ht="15.75" thickBot="1" x14ac:dyDescent="0.3"/>
    <row r="3" spans="3:18" ht="89.25" customHeight="1" thickBot="1" x14ac:dyDescent="0.5">
      <c r="C3" s="1510" t="s">
        <v>1612</v>
      </c>
      <c r="D3" s="1515"/>
      <c r="E3" s="1515"/>
      <c r="F3" s="1515"/>
      <c r="G3" s="1515"/>
      <c r="H3" s="1515"/>
      <c r="I3" s="1515"/>
      <c r="J3" s="1515"/>
      <c r="K3" s="1515"/>
      <c r="L3" s="1515"/>
      <c r="M3" s="1515"/>
      <c r="N3" s="1515"/>
      <c r="O3" s="1515"/>
      <c r="P3" s="1515"/>
      <c r="Q3" s="1515"/>
      <c r="R3" s="1516"/>
    </row>
    <row r="4" spans="3:18" ht="29.25" thickBot="1" x14ac:dyDescent="0.5">
      <c r="C4" s="276"/>
      <c r="D4" s="276"/>
      <c r="E4" s="276"/>
      <c r="F4" s="276"/>
      <c r="G4" s="276"/>
      <c r="H4" s="276"/>
      <c r="I4" s="276"/>
      <c r="J4" s="276"/>
      <c r="K4" s="276"/>
      <c r="L4" s="276"/>
      <c r="M4" s="276"/>
      <c r="N4" s="276"/>
      <c r="O4" s="276"/>
      <c r="P4" s="276"/>
      <c r="Q4" s="276"/>
    </row>
    <row r="5" spans="3:18" ht="51.75" thickBot="1" x14ac:dyDescent="0.3">
      <c r="C5" s="173" t="s">
        <v>48</v>
      </c>
      <c r="D5" s="217" t="s">
        <v>167</v>
      </c>
      <c r="E5" s="217" t="s">
        <v>168</v>
      </c>
      <c r="F5" s="215" t="s">
        <v>51</v>
      </c>
      <c r="G5" s="215" t="s">
        <v>52</v>
      </c>
      <c r="H5" s="215" t="s">
        <v>53</v>
      </c>
      <c r="I5" s="215" t="s">
        <v>54</v>
      </c>
      <c r="J5" s="215" t="s">
        <v>55</v>
      </c>
      <c r="K5" s="215" t="s">
        <v>56</v>
      </c>
      <c r="L5" s="215" t="s">
        <v>57</v>
      </c>
      <c r="M5" s="170" t="s">
        <v>58</v>
      </c>
      <c r="N5" s="215" t="s">
        <v>59</v>
      </c>
      <c r="O5" s="171" t="s">
        <v>60</v>
      </c>
      <c r="P5" s="172" t="s">
        <v>61</v>
      </c>
      <c r="Q5" s="216" t="s">
        <v>62</v>
      </c>
      <c r="R5" s="289" t="s">
        <v>63</v>
      </c>
    </row>
    <row r="6" spans="3:18" ht="15.75" thickBot="1" x14ac:dyDescent="0.3">
      <c r="C6" s="894">
        <v>1</v>
      </c>
      <c r="D6" s="895">
        <v>2</v>
      </c>
      <c r="E6" s="895">
        <v>3</v>
      </c>
      <c r="F6" s="895">
        <v>4</v>
      </c>
      <c r="G6" s="895">
        <v>5</v>
      </c>
      <c r="H6" s="895">
        <v>6</v>
      </c>
      <c r="I6" s="895">
        <v>7</v>
      </c>
      <c r="J6" s="895">
        <v>8</v>
      </c>
      <c r="K6" s="895">
        <v>9</v>
      </c>
      <c r="L6" s="895">
        <v>10</v>
      </c>
      <c r="M6" s="895">
        <v>11</v>
      </c>
      <c r="N6" s="895">
        <v>12</v>
      </c>
      <c r="O6" s="895">
        <v>13</v>
      </c>
      <c r="P6" s="895">
        <v>14</v>
      </c>
      <c r="Q6" s="895">
        <v>15</v>
      </c>
      <c r="R6" s="896">
        <v>16</v>
      </c>
    </row>
    <row r="7" spans="3:18" ht="63.75" x14ac:dyDescent="0.25">
      <c r="C7" s="614">
        <v>1</v>
      </c>
      <c r="D7" s="146">
        <v>42927</v>
      </c>
      <c r="E7" s="146" t="s">
        <v>1613</v>
      </c>
      <c r="F7" s="590" t="s">
        <v>66</v>
      </c>
      <c r="G7" s="590" t="s">
        <v>67</v>
      </c>
      <c r="H7" s="590" t="s">
        <v>1130</v>
      </c>
      <c r="I7" s="590" t="s">
        <v>1131</v>
      </c>
      <c r="J7" s="297" t="s">
        <v>105</v>
      </c>
      <c r="K7" s="590" t="s">
        <v>69</v>
      </c>
      <c r="L7" s="590" t="s">
        <v>35</v>
      </c>
      <c r="M7" s="592">
        <v>199.8</v>
      </c>
      <c r="N7" s="590">
        <v>50</v>
      </c>
      <c r="O7" s="995">
        <v>159591.67000000001</v>
      </c>
      <c r="P7" s="590" t="s">
        <v>70</v>
      </c>
      <c r="Q7" s="592">
        <v>3830200</v>
      </c>
      <c r="R7" s="609" t="s">
        <v>71</v>
      </c>
    </row>
    <row r="8" spans="3:18" ht="63.75" x14ac:dyDescent="0.25">
      <c r="C8" s="615">
        <v>2</v>
      </c>
      <c r="D8" s="179">
        <v>42899</v>
      </c>
      <c r="E8" s="814" t="s">
        <v>1613</v>
      </c>
      <c r="F8" s="298" t="s">
        <v>66</v>
      </c>
      <c r="G8" s="193" t="s">
        <v>312</v>
      </c>
      <c r="H8" s="298" t="s">
        <v>313</v>
      </c>
      <c r="I8" s="298" t="s">
        <v>314</v>
      </c>
      <c r="J8" s="298" t="s">
        <v>68</v>
      </c>
      <c r="K8" s="298" t="s">
        <v>149</v>
      </c>
      <c r="L8" s="464" t="s">
        <v>126</v>
      </c>
      <c r="M8" s="383">
        <v>159.69999999999999</v>
      </c>
      <c r="N8" s="384">
        <v>20</v>
      </c>
      <c r="O8" s="987">
        <v>105601.67</v>
      </c>
      <c r="P8" s="298" t="s">
        <v>70</v>
      </c>
      <c r="Q8" s="386">
        <v>6336101</v>
      </c>
      <c r="R8" s="560" t="s">
        <v>71</v>
      </c>
    </row>
    <row r="9" spans="3:18" ht="102" x14ac:dyDescent="0.25">
      <c r="C9" s="615">
        <v>3</v>
      </c>
      <c r="D9" s="179">
        <v>42948</v>
      </c>
      <c r="E9" s="179" t="s">
        <v>1610</v>
      </c>
      <c r="F9" s="192" t="s">
        <v>66</v>
      </c>
      <c r="G9" s="457" t="s">
        <v>1105</v>
      </c>
      <c r="H9" s="193" t="s">
        <v>1106</v>
      </c>
      <c r="I9" s="461" t="s">
        <v>1107</v>
      </c>
      <c r="J9" s="298" t="s">
        <v>68</v>
      </c>
      <c r="K9" s="298" t="s">
        <v>1108</v>
      </c>
      <c r="L9" s="193" t="s">
        <v>171</v>
      </c>
      <c r="M9" s="459">
        <v>803.4</v>
      </c>
      <c r="N9" s="132">
        <v>10</v>
      </c>
      <c r="O9" s="988">
        <v>105060.83</v>
      </c>
      <c r="P9" s="461" t="s">
        <v>80</v>
      </c>
      <c r="Q9" s="462">
        <v>12607300</v>
      </c>
      <c r="R9" s="560" t="s">
        <v>71</v>
      </c>
    </row>
    <row r="10" spans="3:18" ht="63.75" x14ac:dyDescent="0.25">
      <c r="C10" s="615">
        <v>4</v>
      </c>
      <c r="D10" s="179">
        <v>42909</v>
      </c>
      <c r="E10" s="814" t="s">
        <v>1613</v>
      </c>
      <c r="F10" s="489" t="s">
        <v>66</v>
      </c>
      <c r="G10" s="463" t="s">
        <v>132</v>
      </c>
      <c r="H10" s="500" t="s">
        <v>1132</v>
      </c>
      <c r="I10" s="500" t="s">
        <v>1133</v>
      </c>
      <c r="J10" s="464" t="s">
        <v>105</v>
      </c>
      <c r="K10" s="464" t="s">
        <v>1134</v>
      </c>
      <c r="L10" s="464" t="s">
        <v>126</v>
      </c>
      <c r="M10" s="466">
        <v>172.62</v>
      </c>
      <c r="N10" s="487">
        <v>20</v>
      </c>
      <c r="O10" s="989">
        <v>64081.67</v>
      </c>
      <c r="P10" s="463" t="s">
        <v>70</v>
      </c>
      <c r="Q10" s="496">
        <v>3844900</v>
      </c>
      <c r="R10" s="610" t="s">
        <v>71</v>
      </c>
    </row>
    <row r="11" spans="3:18" ht="89.25" x14ac:dyDescent="0.25">
      <c r="C11" s="615">
        <v>5</v>
      </c>
      <c r="D11" s="179">
        <v>42936</v>
      </c>
      <c r="E11" s="814" t="s">
        <v>1613</v>
      </c>
      <c r="F11" s="489" t="s">
        <v>66</v>
      </c>
      <c r="G11" s="463" t="s">
        <v>1135</v>
      </c>
      <c r="H11" s="464" t="s">
        <v>1136</v>
      </c>
      <c r="I11" s="463" t="s">
        <v>1137</v>
      </c>
      <c r="J11" s="500" t="s">
        <v>68</v>
      </c>
      <c r="K11" s="298" t="s">
        <v>1138</v>
      </c>
      <c r="L11" s="298" t="s">
        <v>130</v>
      </c>
      <c r="M11" s="494">
        <v>111.4</v>
      </c>
      <c r="N11" s="487">
        <v>15</v>
      </c>
      <c r="O11" s="989">
        <v>59811.46</v>
      </c>
      <c r="P11" s="463" t="s">
        <v>70</v>
      </c>
      <c r="Q11" s="496">
        <v>4686500</v>
      </c>
      <c r="R11" s="610" t="s">
        <v>71</v>
      </c>
    </row>
    <row r="12" spans="3:18" ht="51" x14ac:dyDescent="0.25">
      <c r="C12" s="615">
        <v>6</v>
      </c>
      <c r="D12" s="218">
        <v>42948</v>
      </c>
      <c r="E12" s="814" t="s">
        <v>1613</v>
      </c>
      <c r="F12" s="498" t="s">
        <v>92</v>
      </c>
      <c r="G12" s="541" t="s">
        <v>78</v>
      </c>
      <c r="H12" s="498" t="s">
        <v>1139</v>
      </c>
      <c r="I12" s="498" t="s">
        <v>1140</v>
      </c>
      <c r="J12" s="500" t="s">
        <v>68</v>
      </c>
      <c r="K12" s="498" t="s">
        <v>1141</v>
      </c>
      <c r="L12" s="181" t="s">
        <v>1142</v>
      </c>
      <c r="M12" s="501">
        <v>53.4</v>
      </c>
      <c r="N12" s="474">
        <v>30</v>
      </c>
      <c r="O12" s="990">
        <v>58165</v>
      </c>
      <c r="P12" s="498" t="s">
        <v>70</v>
      </c>
      <c r="Q12" s="503">
        <v>2326600</v>
      </c>
      <c r="R12" s="273" t="s">
        <v>71</v>
      </c>
    </row>
    <row r="13" spans="3:18" ht="63.75" x14ac:dyDescent="0.25">
      <c r="C13" s="615">
        <v>7</v>
      </c>
      <c r="D13" s="179">
        <v>42927</v>
      </c>
      <c r="E13" s="814" t="s">
        <v>1613</v>
      </c>
      <c r="F13" s="298" t="s">
        <v>66</v>
      </c>
      <c r="G13" s="298" t="s">
        <v>67</v>
      </c>
      <c r="H13" s="298" t="s">
        <v>1143</v>
      </c>
      <c r="I13" s="298" t="s">
        <v>1011</v>
      </c>
      <c r="J13" s="193" t="s">
        <v>105</v>
      </c>
      <c r="K13" s="298" t="s">
        <v>1144</v>
      </c>
      <c r="L13" s="298" t="s">
        <v>35</v>
      </c>
      <c r="M13" s="465">
        <v>28.8</v>
      </c>
      <c r="N13" s="298">
        <v>50</v>
      </c>
      <c r="O13" s="981">
        <v>57929.17</v>
      </c>
      <c r="P13" s="298" t="s">
        <v>70</v>
      </c>
      <c r="Q13" s="465">
        <v>1390300</v>
      </c>
      <c r="R13" s="611" t="s">
        <v>71</v>
      </c>
    </row>
    <row r="14" spans="3:18" ht="63.75" x14ac:dyDescent="0.25">
      <c r="C14" s="615">
        <v>8</v>
      </c>
      <c r="D14" s="179">
        <v>42899</v>
      </c>
      <c r="E14" s="814" t="s">
        <v>1613</v>
      </c>
      <c r="F14" s="298" t="s">
        <v>66</v>
      </c>
      <c r="G14" s="298" t="s">
        <v>67</v>
      </c>
      <c r="H14" s="480" t="s">
        <v>1145</v>
      </c>
      <c r="I14" s="298" t="s">
        <v>194</v>
      </c>
      <c r="J14" s="298" t="s">
        <v>68</v>
      </c>
      <c r="K14" s="298" t="s">
        <v>69</v>
      </c>
      <c r="L14" s="464" t="s">
        <v>35</v>
      </c>
      <c r="M14" s="465">
        <v>28</v>
      </c>
      <c r="N14" s="298">
        <v>50</v>
      </c>
      <c r="O14" s="981">
        <v>54287.5</v>
      </c>
      <c r="P14" s="298" t="s">
        <v>70</v>
      </c>
      <c r="Q14" s="465">
        <v>1302900</v>
      </c>
      <c r="R14" s="560" t="s">
        <v>71</v>
      </c>
    </row>
    <row r="15" spans="3:18" ht="63.75" x14ac:dyDescent="0.25">
      <c r="C15" s="615">
        <v>9</v>
      </c>
      <c r="D15" s="179">
        <v>43041</v>
      </c>
      <c r="E15" s="814" t="s">
        <v>1613</v>
      </c>
      <c r="F15" s="192" t="s">
        <v>66</v>
      </c>
      <c r="G15" s="457" t="s">
        <v>1146</v>
      </c>
      <c r="H15" s="193" t="s">
        <v>1147</v>
      </c>
      <c r="I15" s="461" t="s">
        <v>1148</v>
      </c>
      <c r="J15" s="298" t="s">
        <v>68</v>
      </c>
      <c r="K15" s="298" t="s">
        <v>121</v>
      </c>
      <c r="L15" s="464" t="s">
        <v>126</v>
      </c>
      <c r="M15" s="459">
        <v>84.6</v>
      </c>
      <c r="N15" s="132">
        <v>20</v>
      </c>
      <c r="O15" s="988">
        <v>53440.42</v>
      </c>
      <c r="P15" s="461" t="s">
        <v>70</v>
      </c>
      <c r="Q15" s="462">
        <v>3057100</v>
      </c>
      <c r="R15" s="611" t="s">
        <v>71</v>
      </c>
    </row>
    <row r="16" spans="3:18" ht="64.5" thickBot="1" x14ac:dyDescent="0.3">
      <c r="C16" s="616">
        <v>10</v>
      </c>
      <c r="D16" s="130">
        <v>42927</v>
      </c>
      <c r="E16" s="996" t="s">
        <v>1613</v>
      </c>
      <c r="F16" s="586" t="s">
        <v>66</v>
      </c>
      <c r="G16" s="586" t="s">
        <v>67</v>
      </c>
      <c r="H16" s="586" t="s">
        <v>1143</v>
      </c>
      <c r="I16" s="586" t="s">
        <v>85</v>
      </c>
      <c r="J16" s="145" t="s">
        <v>105</v>
      </c>
      <c r="K16" s="586" t="s">
        <v>1149</v>
      </c>
      <c r="L16" s="586" t="s">
        <v>35</v>
      </c>
      <c r="M16" s="612">
        <v>26.9</v>
      </c>
      <c r="N16" s="586">
        <v>50</v>
      </c>
      <c r="O16" s="982">
        <v>52229.17</v>
      </c>
      <c r="P16" s="586" t="s">
        <v>70</v>
      </c>
      <c r="Q16" s="612">
        <v>1253500</v>
      </c>
      <c r="R16" s="613" t="s">
        <v>71</v>
      </c>
    </row>
    <row r="17" spans="3:18" ht="60.75" thickBot="1" x14ac:dyDescent="0.3">
      <c r="C17" s="991"/>
      <c r="D17" s="991"/>
      <c r="E17" s="991"/>
      <c r="F17" s="991"/>
      <c r="G17" s="991"/>
      <c r="H17" s="991"/>
      <c r="I17" s="991"/>
      <c r="J17" s="991"/>
      <c r="K17" s="991"/>
      <c r="L17" s="992" t="s">
        <v>150</v>
      </c>
      <c r="M17" s="993">
        <f>SUM(M7:M16)</f>
        <v>1668.6200000000001</v>
      </c>
      <c r="N17" s="992" t="s">
        <v>172</v>
      </c>
      <c r="O17" s="994">
        <f>SUM(O7:O16)</f>
        <v>770198.56000000017</v>
      </c>
      <c r="P17" s="991"/>
      <c r="Q17" s="991"/>
      <c r="R17" s="860"/>
    </row>
  </sheetData>
  <mergeCells count="1">
    <mergeCell ref="C3:R3"/>
  </mergeCells>
  <pageMargins left="0.25" right="0.25" top="0.75" bottom="0.75" header="0.3" footer="0.3"/>
  <pageSetup paperSize="9" scale="48"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R31"/>
  <sheetViews>
    <sheetView showGridLines="0" zoomScale="60" zoomScaleNormal="60" workbookViewId="0">
      <selection activeCell="F7" sqref="F7"/>
    </sheetView>
  </sheetViews>
  <sheetFormatPr defaultRowHeight="15" x14ac:dyDescent="0.25"/>
  <cols>
    <col min="4" max="4" width="12.140625" customWidth="1"/>
    <col min="6" max="6" width="12.7109375" customWidth="1"/>
    <col min="7" max="7" width="16.5703125" customWidth="1"/>
    <col min="11" max="11" width="13.42578125" customWidth="1"/>
    <col min="14" max="14" width="14.28515625" customWidth="1"/>
    <col min="16" max="16" width="16.7109375" customWidth="1"/>
    <col min="17" max="17" width="18" customWidth="1"/>
    <col min="18" max="18" width="14.140625" customWidth="1"/>
  </cols>
  <sheetData>
    <row r="2" spans="3:18" ht="15.75" thickBot="1" x14ac:dyDescent="0.3"/>
    <row r="3" spans="3:18" ht="92.25" customHeight="1" thickBot="1" x14ac:dyDescent="0.3">
      <c r="C3" s="1532" t="s">
        <v>265</v>
      </c>
      <c r="D3" s="1533"/>
      <c r="E3" s="1533"/>
      <c r="F3" s="1533"/>
      <c r="G3" s="1533"/>
      <c r="H3" s="1533"/>
      <c r="I3" s="1533"/>
      <c r="J3" s="1533"/>
      <c r="K3" s="1533"/>
      <c r="L3" s="1533"/>
      <c r="M3" s="1533"/>
      <c r="N3" s="1533"/>
      <c r="O3" s="1533"/>
      <c r="P3" s="1533"/>
      <c r="Q3" s="1533"/>
      <c r="R3" s="1534"/>
    </row>
    <row r="4" spans="3:18" ht="29.25" thickBot="1" x14ac:dyDescent="0.3">
      <c r="C4" s="290"/>
      <c r="D4" s="291"/>
      <c r="E4" s="291"/>
      <c r="F4" s="291"/>
      <c r="G4" s="291"/>
      <c r="H4" s="291"/>
      <c r="I4" s="291"/>
      <c r="J4" s="291"/>
      <c r="K4" s="291"/>
      <c r="L4" s="291"/>
      <c r="M4" s="291"/>
      <c r="N4" s="291"/>
      <c r="O4" s="291"/>
      <c r="P4" s="291"/>
      <c r="Q4" s="291"/>
      <c r="R4" s="291"/>
    </row>
    <row r="5" spans="3:18" ht="60.75" thickBot="1" x14ac:dyDescent="0.3">
      <c r="C5" s="897" t="s">
        <v>48</v>
      </c>
      <c r="D5" s="899" t="s">
        <v>50</v>
      </c>
      <c r="E5" s="899" t="s">
        <v>51</v>
      </c>
      <c r="F5" s="899" t="s">
        <v>52</v>
      </c>
      <c r="G5" s="899" t="s">
        <v>53</v>
      </c>
      <c r="H5" s="899" t="s">
        <v>54</v>
      </c>
      <c r="I5" s="899" t="s">
        <v>55</v>
      </c>
      <c r="J5" s="899" t="s">
        <v>56</v>
      </c>
      <c r="K5" s="899" t="s">
        <v>57</v>
      </c>
      <c r="L5" s="900" t="s">
        <v>58</v>
      </c>
      <c r="M5" s="899" t="s">
        <v>59</v>
      </c>
      <c r="N5" s="901" t="s">
        <v>60</v>
      </c>
      <c r="O5" s="902" t="s">
        <v>61</v>
      </c>
      <c r="P5" s="936" t="s">
        <v>62</v>
      </c>
      <c r="Q5" s="893" t="s">
        <v>63</v>
      </c>
      <c r="R5" s="937" t="s">
        <v>176</v>
      </c>
    </row>
    <row r="6" spans="3:18" ht="15.75" thickBot="1" x14ac:dyDescent="0.3">
      <c r="C6" s="912">
        <v>1</v>
      </c>
      <c r="D6" s="947">
        <v>2</v>
      </c>
      <c r="E6" s="913">
        <v>3</v>
      </c>
      <c r="F6" s="947">
        <v>4</v>
      </c>
      <c r="G6" s="913">
        <v>5</v>
      </c>
      <c r="H6" s="947">
        <v>6</v>
      </c>
      <c r="I6" s="913">
        <v>7</v>
      </c>
      <c r="J6" s="947">
        <v>8</v>
      </c>
      <c r="K6" s="913">
        <v>9</v>
      </c>
      <c r="L6" s="947">
        <v>10</v>
      </c>
      <c r="M6" s="913">
        <v>11</v>
      </c>
      <c r="N6" s="947">
        <v>12</v>
      </c>
      <c r="O6" s="913">
        <v>13</v>
      </c>
      <c r="P6" s="947">
        <v>14</v>
      </c>
      <c r="Q6" s="913">
        <v>15</v>
      </c>
      <c r="R6" s="948">
        <v>16</v>
      </c>
    </row>
    <row r="7" spans="3:18" ht="150" x14ac:dyDescent="0.25">
      <c r="C7" s="293">
        <v>1</v>
      </c>
      <c r="D7" s="949" t="s">
        <v>91</v>
      </c>
      <c r="E7" s="258" t="s">
        <v>66</v>
      </c>
      <c r="F7" s="950" t="s">
        <v>1173</v>
      </c>
      <c r="G7" s="257" t="s">
        <v>1174</v>
      </c>
      <c r="H7" s="951" t="s">
        <v>157</v>
      </c>
      <c r="I7" s="257" t="s">
        <v>105</v>
      </c>
      <c r="J7" s="257" t="s">
        <v>69</v>
      </c>
      <c r="K7" s="257" t="s">
        <v>1175</v>
      </c>
      <c r="L7" s="952">
        <v>2</v>
      </c>
      <c r="M7" s="953">
        <v>45</v>
      </c>
      <c r="N7" s="954">
        <v>6255</v>
      </c>
      <c r="O7" s="951" t="s">
        <v>70</v>
      </c>
      <c r="P7" s="955">
        <v>166800</v>
      </c>
      <c r="Q7" s="257" t="s">
        <v>1176</v>
      </c>
      <c r="R7" s="946">
        <v>83400</v>
      </c>
    </row>
    <row r="8" spans="3:18" ht="150" x14ac:dyDescent="0.25">
      <c r="C8" s="254">
        <v>2</v>
      </c>
      <c r="D8" s="641" t="s">
        <v>91</v>
      </c>
      <c r="E8" s="156" t="s">
        <v>66</v>
      </c>
      <c r="F8" s="655" t="s">
        <v>1173</v>
      </c>
      <c r="G8" s="163" t="s">
        <v>1174</v>
      </c>
      <c r="H8" s="256" t="s">
        <v>157</v>
      </c>
      <c r="I8" s="163" t="s">
        <v>105</v>
      </c>
      <c r="J8" s="163" t="s">
        <v>69</v>
      </c>
      <c r="K8" s="163" t="s">
        <v>1175</v>
      </c>
      <c r="L8" s="656">
        <v>2</v>
      </c>
      <c r="M8" s="657">
        <v>45</v>
      </c>
      <c r="N8" s="658">
        <v>6255</v>
      </c>
      <c r="O8" s="256" t="s">
        <v>70</v>
      </c>
      <c r="P8" s="659">
        <v>166800</v>
      </c>
      <c r="Q8" s="163" t="s">
        <v>1176</v>
      </c>
      <c r="R8" s="644">
        <v>83400</v>
      </c>
    </row>
    <row r="9" spans="3:18" ht="105" x14ac:dyDescent="0.25">
      <c r="C9" s="253">
        <v>3</v>
      </c>
      <c r="D9" s="641" t="s">
        <v>91</v>
      </c>
      <c r="E9" s="660" t="s">
        <v>66</v>
      </c>
      <c r="F9" s="661" t="s">
        <v>73</v>
      </c>
      <c r="G9" s="166" t="s">
        <v>1177</v>
      </c>
      <c r="H9" s="662" t="s">
        <v>633</v>
      </c>
      <c r="I9" s="163" t="s">
        <v>68</v>
      </c>
      <c r="J9" s="663" t="s">
        <v>1178</v>
      </c>
      <c r="K9" s="664" t="s">
        <v>113</v>
      </c>
      <c r="L9" s="665">
        <v>27</v>
      </c>
      <c r="M9" s="666" t="s">
        <v>74</v>
      </c>
      <c r="N9" s="667">
        <v>1355.26</v>
      </c>
      <c r="O9" s="662" t="s">
        <v>70</v>
      </c>
      <c r="P9" s="668">
        <v>1829600</v>
      </c>
      <c r="Q9" s="166" t="s">
        <v>71</v>
      </c>
      <c r="R9" s="644">
        <v>67762.962962962964</v>
      </c>
    </row>
    <row r="10" spans="3:18" ht="105" x14ac:dyDescent="0.25">
      <c r="C10" s="254">
        <v>4</v>
      </c>
      <c r="D10" s="163" t="s">
        <v>473</v>
      </c>
      <c r="E10" s="156" t="s">
        <v>66</v>
      </c>
      <c r="F10" s="669" t="s">
        <v>156</v>
      </c>
      <c r="G10" s="163" t="s">
        <v>1179</v>
      </c>
      <c r="H10" s="256" t="s">
        <v>157</v>
      </c>
      <c r="I10" s="163" t="s">
        <v>68</v>
      </c>
      <c r="J10" s="163" t="s">
        <v>69</v>
      </c>
      <c r="K10" s="670" t="s">
        <v>173</v>
      </c>
      <c r="L10" s="656">
        <v>129.80000000000001</v>
      </c>
      <c r="M10" s="260">
        <v>8</v>
      </c>
      <c r="N10" s="658">
        <v>52051.33</v>
      </c>
      <c r="O10" s="256" t="s">
        <v>80</v>
      </c>
      <c r="P10" s="659">
        <v>7807700</v>
      </c>
      <c r="Q10" s="163" t="s">
        <v>1180</v>
      </c>
      <c r="R10" s="644">
        <v>60151.771956856697</v>
      </c>
    </row>
    <row r="11" spans="3:18" ht="45" x14ac:dyDescent="0.25">
      <c r="C11" s="253">
        <v>5</v>
      </c>
      <c r="D11" s="163" t="s">
        <v>473</v>
      </c>
      <c r="E11" s="156" t="s">
        <v>66</v>
      </c>
      <c r="F11" s="669" t="s">
        <v>177</v>
      </c>
      <c r="G11" s="163" t="s">
        <v>1181</v>
      </c>
      <c r="H11" s="256" t="s">
        <v>178</v>
      </c>
      <c r="I11" s="163" t="s">
        <v>68</v>
      </c>
      <c r="J11" s="641" t="s">
        <v>121</v>
      </c>
      <c r="K11" s="163" t="s">
        <v>186</v>
      </c>
      <c r="L11" s="656">
        <v>12.25</v>
      </c>
      <c r="M11" s="260">
        <v>6</v>
      </c>
      <c r="N11" s="658">
        <v>3642.5</v>
      </c>
      <c r="O11" s="256" t="s">
        <v>70</v>
      </c>
      <c r="P11" s="659">
        <v>728500</v>
      </c>
      <c r="Q11" s="163" t="s">
        <v>1159</v>
      </c>
      <c r="R11" s="644">
        <v>59469.387755102041</v>
      </c>
    </row>
    <row r="12" spans="3:18" ht="60" x14ac:dyDescent="0.25">
      <c r="C12" s="254">
        <v>6</v>
      </c>
      <c r="D12" s="633" t="s">
        <v>36</v>
      </c>
      <c r="E12" s="660" t="s">
        <v>66</v>
      </c>
      <c r="F12" s="661" t="s">
        <v>125</v>
      </c>
      <c r="G12" s="166" t="s">
        <v>1182</v>
      </c>
      <c r="H12" s="662" t="s">
        <v>1183</v>
      </c>
      <c r="I12" s="166" t="s">
        <v>105</v>
      </c>
      <c r="J12" s="166" t="s">
        <v>221</v>
      </c>
      <c r="K12" s="671" t="s">
        <v>179</v>
      </c>
      <c r="L12" s="672">
        <v>2</v>
      </c>
      <c r="M12" s="673">
        <v>40</v>
      </c>
      <c r="N12" s="674">
        <v>3831.07</v>
      </c>
      <c r="O12" s="662" t="s">
        <v>70</v>
      </c>
      <c r="P12" s="675">
        <v>112900</v>
      </c>
      <c r="Q12" s="166" t="s">
        <v>71</v>
      </c>
      <c r="R12" s="644">
        <v>56450</v>
      </c>
    </row>
    <row r="13" spans="3:18" ht="60" x14ac:dyDescent="0.25">
      <c r="C13" s="253">
        <v>7</v>
      </c>
      <c r="D13" s="633" t="s">
        <v>36</v>
      </c>
      <c r="E13" s="660" t="s">
        <v>66</v>
      </c>
      <c r="F13" s="661" t="s">
        <v>125</v>
      </c>
      <c r="G13" s="166" t="s">
        <v>1182</v>
      </c>
      <c r="H13" s="662" t="s">
        <v>1184</v>
      </c>
      <c r="I13" s="166" t="s">
        <v>105</v>
      </c>
      <c r="J13" s="166" t="s">
        <v>221</v>
      </c>
      <c r="K13" s="671" t="s">
        <v>179</v>
      </c>
      <c r="L13" s="672">
        <v>2</v>
      </c>
      <c r="M13" s="673">
        <v>40</v>
      </c>
      <c r="N13" s="674">
        <v>3831.07</v>
      </c>
      <c r="O13" s="662" t="s">
        <v>70</v>
      </c>
      <c r="P13" s="675">
        <v>112900</v>
      </c>
      <c r="Q13" s="166" t="s">
        <v>71</v>
      </c>
      <c r="R13" s="644">
        <v>56450</v>
      </c>
    </row>
    <row r="14" spans="3:18" ht="45" x14ac:dyDescent="0.25">
      <c r="C14" s="254">
        <v>8</v>
      </c>
      <c r="D14" s="641" t="s">
        <v>91</v>
      </c>
      <c r="E14" s="641" t="s">
        <v>66</v>
      </c>
      <c r="F14" s="641" t="s">
        <v>156</v>
      </c>
      <c r="G14" s="641" t="s">
        <v>1185</v>
      </c>
      <c r="H14" s="641" t="s">
        <v>157</v>
      </c>
      <c r="I14" s="641" t="s">
        <v>68</v>
      </c>
      <c r="J14" s="641" t="s">
        <v>76</v>
      </c>
      <c r="K14" s="641" t="s">
        <v>47</v>
      </c>
      <c r="L14" s="676">
        <v>21.25</v>
      </c>
      <c r="M14" s="677">
        <v>5</v>
      </c>
      <c r="N14" s="678">
        <v>4545.83</v>
      </c>
      <c r="O14" s="641" t="s">
        <v>80</v>
      </c>
      <c r="P14" s="679">
        <v>1098200</v>
      </c>
      <c r="Q14" s="641" t="s">
        <v>71</v>
      </c>
      <c r="R14" s="644">
        <v>51680</v>
      </c>
    </row>
    <row r="15" spans="3:18" ht="120" x14ac:dyDescent="0.25">
      <c r="C15" s="253">
        <v>9</v>
      </c>
      <c r="D15" s="162" t="s">
        <v>710</v>
      </c>
      <c r="E15" s="680" t="s">
        <v>66</v>
      </c>
      <c r="F15" s="681" t="s">
        <v>73</v>
      </c>
      <c r="G15" s="255" t="s">
        <v>1151</v>
      </c>
      <c r="H15" s="680" t="s">
        <v>1152</v>
      </c>
      <c r="I15" s="682" t="s">
        <v>68</v>
      </c>
      <c r="J15" s="680" t="s">
        <v>1153</v>
      </c>
      <c r="K15" s="641" t="s">
        <v>72</v>
      </c>
      <c r="L15" s="683">
        <v>1850.8</v>
      </c>
      <c r="M15" s="684">
        <v>3</v>
      </c>
      <c r="N15" s="685">
        <v>229147.5</v>
      </c>
      <c r="O15" s="680" t="s">
        <v>70</v>
      </c>
      <c r="P15" s="686">
        <v>91659000</v>
      </c>
      <c r="Q15" s="255" t="s">
        <v>302</v>
      </c>
      <c r="R15" s="644">
        <v>49523.989626107628</v>
      </c>
    </row>
    <row r="16" spans="3:18" ht="45" x14ac:dyDescent="0.25">
      <c r="C16" s="254">
        <v>10</v>
      </c>
      <c r="D16" s="163" t="s">
        <v>91</v>
      </c>
      <c r="E16" s="156" t="s">
        <v>66</v>
      </c>
      <c r="F16" s="669" t="s">
        <v>1186</v>
      </c>
      <c r="G16" s="163" t="s">
        <v>1187</v>
      </c>
      <c r="H16" s="256" t="s">
        <v>1188</v>
      </c>
      <c r="I16" s="687" t="s">
        <v>68</v>
      </c>
      <c r="J16" s="156" t="s">
        <v>121</v>
      </c>
      <c r="K16" s="671" t="s">
        <v>179</v>
      </c>
      <c r="L16" s="656">
        <v>2</v>
      </c>
      <c r="M16" s="260">
        <v>40</v>
      </c>
      <c r="N16" s="658">
        <v>3316.77</v>
      </c>
      <c r="O16" s="256" t="s">
        <v>70</v>
      </c>
      <c r="P16" s="659">
        <v>98420</v>
      </c>
      <c r="Q16" s="688" t="s">
        <v>71</v>
      </c>
      <c r="R16" s="644">
        <v>49210</v>
      </c>
    </row>
    <row r="17" spans="3:18" ht="75" x14ac:dyDescent="0.25">
      <c r="C17" s="253">
        <v>11</v>
      </c>
      <c r="D17" s="163" t="s">
        <v>91</v>
      </c>
      <c r="E17" s="689" t="s">
        <v>103</v>
      </c>
      <c r="F17" s="641" t="s">
        <v>78</v>
      </c>
      <c r="G17" s="641" t="s">
        <v>329</v>
      </c>
      <c r="H17" s="641" t="s">
        <v>1189</v>
      </c>
      <c r="I17" s="163" t="s">
        <v>79</v>
      </c>
      <c r="J17" s="641" t="s">
        <v>121</v>
      </c>
      <c r="K17" s="163" t="s">
        <v>185</v>
      </c>
      <c r="L17" s="676">
        <v>38.4</v>
      </c>
      <c r="M17" s="687">
        <v>40</v>
      </c>
      <c r="N17" s="690">
        <v>62672.67</v>
      </c>
      <c r="O17" s="641" t="s">
        <v>80</v>
      </c>
      <c r="P17" s="679">
        <v>1880180</v>
      </c>
      <c r="Q17" s="641" t="s">
        <v>71</v>
      </c>
      <c r="R17" s="644">
        <v>48963.020833333336</v>
      </c>
    </row>
    <row r="18" spans="3:18" ht="90" x14ac:dyDescent="0.25">
      <c r="C18" s="254">
        <v>12</v>
      </c>
      <c r="D18" s="163" t="s">
        <v>91</v>
      </c>
      <c r="E18" s="641" t="s">
        <v>94</v>
      </c>
      <c r="F18" s="691" t="s">
        <v>1190</v>
      </c>
      <c r="G18" s="641" t="s">
        <v>1191</v>
      </c>
      <c r="H18" s="641" t="s">
        <v>1192</v>
      </c>
      <c r="I18" s="163" t="s">
        <v>68</v>
      </c>
      <c r="J18" s="641" t="s">
        <v>121</v>
      </c>
      <c r="K18" s="641" t="s">
        <v>179</v>
      </c>
      <c r="L18" s="676">
        <v>2</v>
      </c>
      <c r="M18" s="677">
        <v>40</v>
      </c>
      <c r="N18" s="678">
        <v>3245.33</v>
      </c>
      <c r="O18" s="641" t="s">
        <v>70</v>
      </c>
      <c r="P18" s="679">
        <v>97360</v>
      </c>
      <c r="Q18" s="163" t="s">
        <v>71</v>
      </c>
      <c r="R18" s="644">
        <v>48680</v>
      </c>
    </row>
    <row r="19" spans="3:18" ht="75" x14ac:dyDescent="0.25">
      <c r="C19" s="253">
        <v>13</v>
      </c>
      <c r="D19" s="633" t="s">
        <v>36</v>
      </c>
      <c r="E19" s="692" t="s">
        <v>66</v>
      </c>
      <c r="F19" s="692" t="s">
        <v>73</v>
      </c>
      <c r="G19" s="693" t="s">
        <v>1193</v>
      </c>
      <c r="H19" s="692" t="s">
        <v>939</v>
      </c>
      <c r="I19" s="692" t="s">
        <v>105</v>
      </c>
      <c r="J19" s="692" t="s">
        <v>1194</v>
      </c>
      <c r="K19" s="641" t="s">
        <v>935</v>
      </c>
      <c r="L19" s="694">
        <v>52.8</v>
      </c>
      <c r="M19" s="692" t="s">
        <v>1195</v>
      </c>
      <c r="N19" s="695">
        <v>798.82</v>
      </c>
      <c r="O19" s="692" t="s">
        <v>70</v>
      </c>
      <c r="P19" s="695">
        <v>2496900</v>
      </c>
      <c r="Q19" s="692" t="s">
        <v>1196</v>
      </c>
      <c r="R19" s="644">
        <v>47289.772727272728</v>
      </c>
    </row>
    <row r="20" spans="3:18" ht="60" x14ac:dyDescent="0.25">
      <c r="C20" s="254">
        <v>14</v>
      </c>
      <c r="D20" s="641" t="s">
        <v>91</v>
      </c>
      <c r="E20" s="156" t="s">
        <v>66</v>
      </c>
      <c r="F20" s="669" t="s">
        <v>1197</v>
      </c>
      <c r="G20" s="163" t="s">
        <v>1198</v>
      </c>
      <c r="H20" s="256" t="s">
        <v>1199</v>
      </c>
      <c r="I20" s="641" t="s">
        <v>68</v>
      </c>
      <c r="J20" s="641" t="s">
        <v>121</v>
      </c>
      <c r="K20" s="163" t="s">
        <v>163</v>
      </c>
      <c r="L20" s="656">
        <v>21</v>
      </c>
      <c r="M20" s="260">
        <v>12</v>
      </c>
      <c r="N20" s="658">
        <v>6829.5</v>
      </c>
      <c r="O20" s="256" t="s">
        <v>70</v>
      </c>
      <c r="P20" s="659">
        <v>982950</v>
      </c>
      <c r="Q20" s="641" t="s">
        <v>71</v>
      </c>
      <c r="R20" s="644">
        <v>46807.142857142855</v>
      </c>
    </row>
    <row r="21" spans="3:18" ht="45" x14ac:dyDescent="0.25">
      <c r="C21" s="253">
        <v>15</v>
      </c>
      <c r="D21" s="163" t="s">
        <v>473</v>
      </c>
      <c r="E21" s="156" t="s">
        <v>66</v>
      </c>
      <c r="F21" s="655" t="s">
        <v>1200</v>
      </c>
      <c r="G21" s="163" t="s">
        <v>1201</v>
      </c>
      <c r="H21" s="256" t="s">
        <v>586</v>
      </c>
      <c r="I21" s="163" t="s">
        <v>105</v>
      </c>
      <c r="J21" s="163" t="s">
        <v>1202</v>
      </c>
      <c r="K21" s="163" t="s">
        <v>163</v>
      </c>
      <c r="L21" s="656">
        <v>44</v>
      </c>
      <c r="M21" s="260">
        <v>12</v>
      </c>
      <c r="N21" s="658">
        <v>20223</v>
      </c>
      <c r="O21" s="256" t="s">
        <v>80</v>
      </c>
      <c r="P21" s="659">
        <v>2022300</v>
      </c>
      <c r="Q21" s="163" t="s">
        <v>71</v>
      </c>
      <c r="R21" s="644">
        <v>45961.36363636364</v>
      </c>
    </row>
    <row r="22" spans="3:18" ht="60" x14ac:dyDescent="0.25">
      <c r="C22" s="254">
        <v>16</v>
      </c>
      <c r="D22" s="162" t="s">
        <v>91</v>
      </c>
      <c r="E22" s="696" t="s">
        <v>66</v>
      </c>
      <c r="F22" s="155" t="s">
        <v>156</v>
      </c>
      <c r="G22" s="697" t="s">
        <v>1203</v>
      </c>
      <c r="H22" s="696" t="s">
        <v>157</v>
      </c>
      <c r="I22" s="696" t="s">
        <v>68</v>
      </c>
      <c r="J22" s="696" t="s">
        <v>69</v>
      </c>
      <c r="K22" s="641" t="s">
        <v>385</v>
      </c>
      <c r="L22" s="698">
        <v>59.7</v>
      </c>
      <c r="M22" s="699">
        <v>18</v>
      </c>
      <c r="N22" s="700">
        <v>40402.5</v>
      </c>
      <c r="O22" s="696" t="s">
        <v>80</v>
      </c>
      <c r="P22" s="700">
        <v>2693500</v>
      </c>
      <c r="Q22" s="162" t="s">
        <v>71</v>
      </c>
      <c r="R22" s="644">
        <v>45117.252931323281</v>
      </c>
    </row>
    <row r="23" spans="3:18" ht="135" x14ac:dyDescent="0.25">
      <c r="C23" s="253">
        <v>17</v>
      </c>
      <c r="D23" s="163" t="s">
        <v>91</v>
      </c>
      <c r="E23" s="689" t="s">
        <v>103</v>
      </c>
      <c r="F23" s="663" t="s">
        <v>78</v>
      </c>
      <c r="G23" s="641" t="s">
        <v>1204</v>
      </c>
      <c r="H23" s="641" t="s">
        <v>1205</v>
      </c>
      <c r="I23" s="163" t="s">
        <v>79</v>
      </c>
      <c r="J23" s="641" t="s">
        <v>221</v>
      </c>
      <c r="K23" s="641" t="s">
        <v>186</v>
      </c>
      <c r="L23" s="676">
        <v>161.6</v>
      </c>
      <c r="M23" s="677">
        <v>6</v>
      </c>
      <c r="N23" s="678">
        <v>18173.5</v>
      </c>
      <c r="O23" s="641" t="s">
        <v>80</v>
      </c>
      <c r="P23" s="679">
        <v>7261800</v>
      </c>
      <c r="Q23" s="641" t="s">
        <v>71</v>
      </c>
      <c r="R23" s="644">
        <v>44936.881188118816</v>
      </c>
    </row>
    <row r="24" spans="3:18" ht="180" x14ac:dyDescent="0.25">
      <c r="C24" s="254">
        <v>18</v>
      </c>
      <c r="D24" s="633" t="s">
        <v>36</v>
      </c>
      <c r="E24" s="156" t="s">
        <v>66</v>
      </c>
      <c r="F24" s="156" t="s">
        <v>156</v>
      </c>
      <c r="G24" s="670" t="s">
        <v>1206</v>
      </c>
      <c r="H24" s="256" t="s">
        <v>157</v>
      </c>
      <c r="I24" s="641" t="s">
        <v>105</v>
      </c>
      <c r="J24" s="163" t="s">
        <v>1207</v>
      </c>
      <c r="K24" s="641" t="s">
        <v>47</v>
      </c>
      <c r="L24" s="656">
        <v>125.5</v>
      </c>
      <c r="M24" s="677">
        <v>5</v>
      </c>
      <c r="N24" s="658">
        <v>23354.58</v>
      </c>
      <c r="O24" s="256" t="s">
        <v>80</v>
      </c>
      <c r="P24" s="659">
        <v>5605100</v>
      </c>
      <c r="Q24" s="163" t="s">
        <v>1208</v>
      </c>
      <c r="R24" s="644">
        <v>44662.151394422312</v>
      </c>
    </row>
    <row r="25" spans="3:18" ht="180" x14ac:dyDescent="0.25">
      <c r="C25" s="253">
        <v>19</v>
      </c>
      <c r="D25" s="633" t="s">
        <v>36</v>
      </c>
      <c r="E25" s="156" t="s">
        <v>66</v>
      </c>
      <c r="F25" s="156" t="s">
        <v>156</v>
      </c>
      <c r="G25" s="670" t="s">
        <v>1209</v>
      </c>
      <c r="H25" s="256" t="s">
        <v>157</v>
      </c>
      <c r="I25" s="641" t="s">
        <v>105</v>
      </c>
      <c r="J25" s="163" t="s">
        <v>158</v>
      </c>
      <c r="K25" s="641" t="s">
        <v>47</v>
      </c>
      <c r="L25" s="656">
        <v>63.9</v>
      </c>
      <c r="M25" s="260">
        <v>5</v>
      </c>
      <c r="N25" s="658">
        <v>11868.33</v>
      </c>
      <c r="O25" s="256" t="s">
        <v>80</v>
      </c>
      <c r="P25" s="659">
        <v>2848400</v>
      </c>
      <c r="Q25" s="163" t="s">
        <v>1208</v>
      </c>
      <c r="R25" s="644">
        <v>44575.899843505482</v>
      </c>
    </row>
    <row r="26" spans="3:18" ht="45" x14ac:dyDescent="0.25">
      <c r="C26" s="254">
        <v>20</v>
      </c>
      <c r="D26" s="163" t="s">
        <v>91</v>
      </c>
      <c r="E26" s="156" t="s">
        <v>66</v>
      </c>
      <c r="F26" s="669" t="s">
        <v>1210</v>
      </c>
      <c r="G26" s="163" t="s">
        <v>1211</v>
      </c>
      <c r="H26" s="256" t="s">
        <v>157</v>
      </c>
      <c r="I26" s="701" t="s">
        <v>68</v>
      </c>
      <c r="J26" s="163" t="s">
        <v>1212</v>
      </c>
      <c r="K26" s="670" t="s">
        <v>1142</v>
      </c>
      <c r="L26" s="656">
        <v>5.5</v>
      </c>
      <c r="M26" s="260">
        <v>60</v>
      </c>
      <c r="N26" s="658">
        <v>12215</v>
      </c>
      <c r="O26" s="256" t="s">
        <v>80</v>
      </c>
      <c r="P26" s="659">
        <v>244300</v>
      </c>
      <c r="Q26" s="641" t="s">
        <v>71</v>
      </c>
      <c r="R26" s="644">
        <v>44418.181818181816</v>
      </c>
    </row>
    <row r="27" spans="3:18" ht="45" x14ac:dyDescent="0.25">
      <c r="C27" s="253">
        <v>21</v>
      </c>
      <c r="D27" s="633" t="s">
        <v>36</v>
      </c>
      <c r="E27" s="641" t="s">
        <v>119</v>
      </c>
      <c r="F27" s="641" t="s">
        <v>143</v>
      </c>
      <c r="G27" s="641" t="s">
        <v>1213</v>
      </c>
      <c r="H27" s="641" t="s">
        <v>180</v>
      </c>
      <c r="I27" s="641" t="s">
        <v>1014</v>
      </c>
      <c r="J27" s="641" t="s">
        <v>121</v>
      </c>
      <c r="K27" s="641" t="s">
        <v>130</v>
      </c>
      <c r="L27" s="702">
        <v>13.2</v>
      </c>
      <c r="M27" s="687"/>
      <c r="N27" s="690">
        <v>1000</v>
      </c>
      <c r="O27" s="687" t="s">
        <v>99</v>
      </c>
      <c r="P27" s="690">
        <v>579900</v>
      </c>
      <c r="Q27" s="641" t="s">
        <v>71</v>
      </c>
      <c r="R27" s="644">
        <v>43931.818181818184</v>
      </c>
    </row>
    <row r="28" spans="3:18" ht="75" x14ac:dyDescent="0.25">
      <c r="C28" s="254">
        <v>22</v>
      </c>
      <c r="D28" s="164" t="s">
        <v>91</v>
      </c>
      <c r="E28" s="703" t="s">
        <v>119</v>
      </c>
      <c r="F28" s="704" t="s">
        <v>78</v>
      </c>
      <c r="G28" s="633" t="s">
        <v>1214</v>
      </c>
      <c r="H28" s="159" t="s">
        <v>1215</v>
      </c>
      <c r="I28" s="161" t="s">
        <v>68</v>
      </c>
      <c r="J28" s="705" t="s">
        <v>221</v>
      </c>
      <c r="K28" s="664" t="s">
        <v>113</v>
      </c>
      <c r="L28" s="676">
        <v>35.200000000000003</v>
      </c>
      <c r="M28" s="706" t="s">
        <v>74</v>
      </c>
      <c r="N28" s="707">
        <v>2944.11</v>
      </c>
      <c r="O28" s="633" t="s">
        <v>70</v>
      </c>
      <c r="P28" s="708">
        <v>1539100</v>
      </c>
      <c r="Q28" s="709" t="s">
        <v>71</v>
      </c>
      <c r="R28" s="644">
        <v>43724.431818181816</v>
      </c>
    </row>
    <row r="29" spans="3:18" ht="60" x14ac:dyDescent="0.25">
      <c r="C29" s="253">
        <v>23</v>
      </c>
      <c r="D29" s="633" t="s">
        <v>36</v>
      </c>
      <c r="E29" s="709" t="s">
        <v>92</v>
      </c>
      <c r="F29" s="704" t="s">
        <v>78</v>
      </c>
      <c r="G29" s="709" t="s">
        <v>1139</v>
      </c>
      <c r="H29" s="709" t="s">
        <v>1140</v>
      </c>
      <c r="I29" s="161" t="s">
        <v>68</v>
      </c>
      <c r="J29" s="709" t="s">
        <v>1221</v>
      </c>
      <c r="K29" s="670" t="s">
        <v>1142</v>
      </c>
      <c r="L29" s="710">
        <v>53.4</v>
      </c>
      <c r="M29" s="711">
        <v>30</v>
      </c>
      <c r="N29" s="712">
        <v>58165</v>
      </c>
      <c r="O29" s="709" t="s">
        <v>70</v>
      </c>
      <c r="P29" s="713">
        <v>2326600</v>
      </c>
      <c r="Q29" s="161" t="s">
        <v>71</v>
      </c>
      <c r="R29" s="644">
        <v>43569.288389513109</v>
      </c>
    </row>
    <row r="30" spans="3:18" ht="75" x14ac:dyDescent="0.25">
      <c r="C30" s="254">
        <v>24</v>
      </c>
      <c r="D30" s="633" t="s">
        <v>36</v>
      </c>
      <c r="E30" s="256" t="s">
        <v>66</v>
      </c>
      <c r="F30" s="669" t="s">
        <v>73</v>
      </c>
      <c r="G30" s="163" t="s">
        <v>1216</v>
      </c>
      <c r="H30" s="256" t="s">
        <v>1217</v>
      </c>
      <c r="I30" s="163" t="s">
        <v>68</v>
      </c>
      <c r="J30" s="641" t="s">
        <v>1218</v>
      </c>
      <c r="K30" s="664" t="s">
        <v>113</v>
      </c>
      <c r="L30" s="656">
        <v>32.5</v>
      </c>
      <c r="M30" s="714" t="s">
        <v>74</v>
      </c>
      <c r="N30" s="658">
        <v>3589.03</v>
      </c>
      <c r="O30" s="256" t="s">
        <v>70</v>
      </c>
      <c r="P30" s="659">
        <v>1410400</v>
      </c>
      <c r="Q30" s="163" t="s">
        <v>71</v>
      </c>
      <c r="R30" s="644">
        <v>43396.923076923078</v>
      </c>
    </row>
    <row r="31" spans="3:18" ht="75.75" thickBot="1" x14ac:dyDescent="0.3">
      <c r="C31" s="292">
        <v>25</v>
      </c>
      <c r="D31" s="715" t="s">
        <v>473</v>
      </c>
      <c r="E31" s="715" t="s">
        <v>92</v>
      </c>
      <c r="F31" s="716" t="s">
        <v>93</v>
      </c>
      <c r="G31" s="715" t="s">
        <v>337</v>
      </c>
      <c r="H31" s="715" t="s">
        <v>1219</v>
      </c>
      <c r="I31" s="716" t="s">
        <v>205</v>
      </c>
      <c r="J31" s="716" t="s">
        <v>1220</v>
      </c>
      <c r="K31" s="261" t="s">
        <v>185</v>
      </c>
      <c r="L31" s="717">
        <v>45</v>
      </c>
      <c r="M31" s="718">
        <v>40</v>
      </c>
      <c r="N31" s="719">
        <v>64673.33</v>
      </c>
      <c r="O31" s="720" t="s">
        <v>70</v>
      </c>
      <c r="P31" s="721">
        <v>1940200</v>
      </c>
      <c r="Q31" s="722" t="s">
        <v>71</v>
      </c>
      <c r="R31" s="653">
        <v>43115.555555555555</v>
      </c>
    </row>
  </sheetData>
  <mergeCells count="1">
    <mergeCell ref="C3:R3"/>
  </mergeCells>
  <printOptions horizontalCentered="1"/>
  <pageMargins left="3.937007874015748E-2" right="0.23622047244094491" top="0.15748031496062992" bottom="0.15748031496062992" header="0.31496062992125984" footer="0.31496062992125984"/>
  <pageSetup paperSize="9" scale="51"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R31"/>
  <sheetViews>
    <sheetView showGridLines="0" zoomScale="60" zoomScaleNormal="60" workbookViewId="0">
      <selection activeCell="C7" sqref="C7"/>
    </sheetView>
  </sheetViews>
  <sheetFormatPr defaultRowHeight="15" x14ac:dyDescent="0.25"/>
  <cols>
    <col min="4" max="4" width="14.42578125" customWidth="1"/>
    <col min="6" max="6" width="11.5703125" customWidth="1"/>
    <col min="7" max="7" width="15.28515625" customWidth="1"/>
    <col min="14" max="14" width="11.5703125" customWidth="1"/>
    <col min="16" max="16" width="15.28515625" customWidth="1"/>
    <col min="18" max="18" width="13" customWidth="1"/>
  </cols>
  <sheetData>
    <row r="2" spans="3:18" ht="15.75" thickBot="1" x14ac:dyDescent="0.3"/>
    <row r="3" spans="3:18" ht="88.5" customHeight="1" thickBot="1" x14ac:dyDescent="0.3">
      <c r="C3" s="1535" t="s">
        <v>266</v>
      </c>
      <c r="D3" s="1536"/>
      <c r="E3" s="1536"/>
      <c r="F3" s="1536"/>
      <c r="G3" s="1536"/>
      <c r="H3" s="1536"/>
      <c r="I3" s="1536"/>
      <c r="J3" s="1536"/>
      <c r="K3" s="1536"/>
      <c r="L3" s="1536"/>
      <c r="M3" s="1536"/>
      <c r="N3" s="1536"/>
      <c r="O3" s="1536"/>
      <c r="P3" s="1536"/>
      <c r="Q3" s="1536"/>
      <c r="R3" s="1537"/>
    </row>
    <row r="4" spans="3:18" ht="29.25" thickBot="1" x14ac:dyDescent="0.3">
      <c r="C4" s="275"/>
      <c r="D4" s="226"/>
      <c r="E4" s="226"/>
      <c r="F4" s="226"/>
      <c r="G4" s="226"/>
      <c r="H4" s="226"/>
      <c r="I4" s="226"/>
      <c r="J4" s="226"/>
      <c r="K4" s="226"/>
      <c r="L4" s="226"/>
      <c r="M4" s="226"/>
      <c r="N4" s="226"/>
      <c r="O4" s="226"/>
      <c r="P4" s="226"/>
      <c r="Q4" s="226"/>
      <c r="R4" s="226"/>
    </row>
    <row r="5" spans="3:18" ht="60.75" thickBot="1" x14ac:dyDescent="0.3">
      <c r="C5" s="897" t="s">
        <v>48</v>
      </c>
      <c r="D5" s="899" t="s">
        <v>50</v>
      </c>
      <c r="E5" s="899" t="s">
        <v>51</v>
      </c>
      <c r="F5" s="899" t="s">
        <v>52</v>
      </c>
      <c r="G5" s="899" t="s">
        <v>53</v>
      </c>
      <c r="H5" s="899" t="s">
        <v>54</v>
      </c>
      <c r="I5" s="899" t="s">
        <v>55</v>
      </c>
      <c r="J5" s="899" t="s">
        <v>56</v>
      </c>
      <c r="K5" s="899" t="s">
        <v>57</v>
      </c>
      <c r="L5" s="900" t="s">
        <v>58</v>
      </c>
      <c r="M5" s="899" t="s">
        <v>59</v>
      </c>
      <c r="N5" s="901" t="s">
        <v>60</v>
      </c>
      <c r="O5" s="902" t="s">
        <v>61</v>
      </c>
      <c r="P5" s="936" t="s">
        <v>62</v>
      </c>
      <c r="Q5" s="893" t="s">
        <v>63</v>
      </c>
      <c r="R5" s="937" t="s">
        <v>176</v>
      </c>
    </row>
    <row r="6" spans="3:18" ht="15.75" thickBot="1" x14ac:dyDescent="0.3">
      <c r="C6" s="912">
        <v>1</v>
      </c>
      <c r="D6" s="947">
        <v>2</v>
      </c>
      <c r="E6" s="913">
        <v>3</v>
      </c>
      <c r="F6" s="947">
        <v>4</v>
      </c>
      <c r="G6" s="913">
        <v>5</v>
      </c>
      <c r="H6" s="947">
        <v>6</v>
      </c>
      <c r="I6" s="913">
        <v>7</v>
      </c>
      <c r="J6" s="947">
        <v>8</v>
      </c>
      <c r="K6" s="913">
        <v>9</v>
      </c>
      <c r="L6" s="947">
        <v>10</v>
      </c>
      <c r="M6" s="913">
        <v>11</v>
      </c>
      <c r="N6" s="947">
        <v>12</v>
      </c>
      <c r="O6" s="913">
        <v>13</v>
      </c>
      <c r="P6" s="947">
        <v>14</v>
      </c>
      <c r="Q6" s="913">
        <v>15</v>
      </c>
      <c r="R6" s="948">
        <v>16</v>
      </c>
    </row>
    <row r="7" spans="3:18" ht="60" x14ac:dyDescent="0.25">
      <c r="C7" s="938">
        <v>1</v>
      </c>
      <c r="D7" s="929" t="s">
        <v>36</v>
      </c>
      <c r="E7" s="939" t="s">
        <v>66</v>
      </c>
      <c r="F7" s="939" t="s">
        <v>67</v>
      </c>
      <c r="G7" s="940" t="s">
        <v>1222</v>
      </c>
      <c r="H7" s="939" t="s">
        <v>188</v>
      </c>
      <c r="I7" s="941" t="s">
        <v>105</v>
      </c>
      <c r="J7" s="939" t="s">
        <v>69</v>
      </c>
      <c r="K7" s="942" t="s">
        <v>35</v>
      </c>
      <c r="L7" s="943">
        <v>1.5</v>
      </c>
      <c r="M7" s="944">
        <v>50</v>
      </c>
      <c r="N7" s="945">
        <v>6716.67</v>
      </c>
      <c r="O7" s="940" t="s">
        <v>70</v>
      </c>
      <c r="P7" s="945">
        <v>161200</v>
      </c>
      <c r="Q7" s="284" t="s">
        <v>71</v>
      </c>
      <c r="R7" s="946">
        <v>107466.66666666667</v>
      </c>
    </row>
    <row r="8" spans="3:18" ht="75" x14ac:dyDescent="0.25">
      <c r="C8" s="259">
        <v>2</v>
      </c>
      <c r="D8" s="633" t="s">
        <v>36</v>
      </c>
      <c r="E8" s="634" t="s">
        <v>66</v>
      </c>
      <c r="F8" s="634" t="s">
        <v>67</v>
      </c>
      <c r="G8" s="635" t="s">
        <v>1223</v>
      </c>
      <c r="H8" s="634" t="s">
        <v>1224</v>
      </c>
      <c r="I8" s="636" t="s">
        <v>105</v>
      </c>
      <c r="J8" s="634" t="s">
        <v>69</v>
      </c>
      <c r="K8" s="637" t="s">
        <v>35</v>
      </c>
      <c r="L8" s="638">
        <v>1</v>
      </c>
      <c r="M8" s="639">
        <v>50</v>
      </c>
      <c r="N8" s="640">
        <v>4458.33</v>
      </c>
      <c r="O8" s="635" t="s">
        <v>70</v>
      </c>
      <c r="P8" s="640">
        <v>107000</v>
      </c>
      <c r="Q8" s="162" t="s">
        <v>71</v>
      </c>
      <c r="R8" s="644">
        <v>107000</v>
      </c>
    </row>
    <row r="9" spans="3:18" ht="60" x14ac:dyDescent="0.25">
      <c r="C9" s="259">
        <v>3</v>
      </c>
      <c r="D9" s="163" t="s">
        <v>91</v>
      </c>
      <c r="E9" s="641" t="s">
        <v>66</v>
      </c>
      <c r="F9" s="641" t="s">
        <v>67</v>
      </c>
      <c r="G9" s="641" t="s">
        <v>1225</v>
      </c>
      <c r="H9" s="641" t="s">
        <v>188</v>
      </c>
      <c r="I9" s="641" t="s">
        <v>68</v>
      </c>
      <c r="J9" s="641" t="s">
        <v>69</v>
      </c>
      <c r="K9" s="641" t="s">
        <v>35</v>
      </c>
      <c r="L9" s="642">
        <v>4.59</v>
      </c>
      <c r="M9" s="641">
        <v>50</v>
      </c>
      <c r="N9" s="643">
        <v>20216.669999999998</v>
      </c>
      <c r="O9" s="641" t="s">
        <v>70</v>
      </c>
      <c r="P9" s="643">
        <v>485200</v>
      </c>
      <c r="Q9" s="641" t="s">
        <v>71</v>
      </c>
      <c r="R9" s="644">
        <v>105708.06100217866</v>
      </c>
    </row>
    <row r="10" spans="3:18" ht="90" x14ac:dyDescent="0.25">
      <c r="C10" s="259">
        <v>4</v>
      </c>
      <c r="D10" s="633" t="s">
        <v>36</v>
      </c>
      <c r="E10" s="634" t="s">
        <v>66</v>
      </c>
      <c r="F10" s="634" t="s">
        <v>67</v>
      </c>
      <c r="G10" s="635" t="s">
        <v>1226</v>
      </c>
      <c r="H10" s="634" t="s">
        <v>1227</v>
      </c>
      <c r="I10" s="636" t="s">
        <v>105</v>
      </c>
      <c r="J10" s="634" t="s">
        <v>69</v>
      </c>
      <c r="K10" s="637" t="s">
        <v>35</v>
      </c>
      <c r="L10" s="638">
        <v>1.5</v>
      </c>
      <c r="M10" s="639">
        <v>50</v>
      </c>
      <c r="N10" s="640">
        <v>5904.17</v>
      </c>
      <c r="O10" s="635" t="s">
        <v>70</v>
      </c>
      <c r="P10" s="640">
        <v>141700</v>
      </c>
      <c r="Q10" s="162" t="s">
        <v>71</v>
      </c>
      <c r="R10" s="644">
        <v>94466.666666666672</v>
      </c>
    </row>
    <row r="11" spans="3:18" ht="75" x14ac:dyDescent="0.25">
      <c r="C11" s="259">
        <v>5</v>
      </c>
      <c r="D11" s="633" t="s">
        <v>36</v>
      </c>
      <c r="E11" s="634" t="s">
        <v>66</v>
      </c>
      <c r="F11" s="634" t="s">
        <v>67</v>
      </c>
      <c r="G11" s="635" t="s">
        <v>1228</v>
      </c>
      <c r="H11" s="634" t="s">
        <v>1229</v>
      </c>
      <c r="I11" s="636" t="s">
        <v>105</v>
      </c>
      <c r="J11" s="634" t="s">
        <v>69</v>
      </c>
      <c r="K11" s="637" t="s">
        <v>35</v>
      </c>
      <c r="L11" s="638">
        <v>1.5</v>
      </c>
      <c r="M11" s="639">
        <v>50</v>
      </c>
      <c r="N11" s="640">
        <v>4875</v>
      </c>
      <c r="O11" s="635" t="s">
        <v>70</v>
      </c>
      <c r="P11" s="640">
        <v>117000</v>
      </c>
      <c r="Q11" s="162" t="s">
        <v>71</v>
      </c>
      <c r="R11" s="644">
        <v>78000</v>
      </c>
    </row>
    <row r="12" spans="3:18" ht="60" x14ac:dyDescent="0.25">
      <c r="C12" s="259">
        <v>6</v>
      </c>
      <c r="D12" s="633" t="s">
        <v>36</v>
      </c>
      <c r="E12" s="634" t="s">
        <v>66</v>
      </c>
      <c r="F12" s="634" t="s">
        <v>67</v>
      </c>
      <c r="G12" s="635" t="s">
        <v>1230</v>
      </c>
      <c r="H12" s="634" t="s">
        <v>1231</v>
      </c>
      <c r="I12" s="636" t="s">
        <v>105</v>
      </c>
      <c r="J12" s="634" t="s">
        <v>69</v>
      </c>
      <c r="K12" s="637" t="s">
        <v>35</v>
      </c>
      <c r="L12" s="638">
        <v>1.5</v>
      </c>
      <c r="M12" s="639">
        <v>50</v>
      </c>
      <c r="N12" s="640">
        <v>4608.33</v>
      </c>
      <c r="O12" s="635" t="s">
        <v>70</v>
      </c>
      <c r="P12" s="640">
        <v>110600</v>
      </c>
      <c r="Q12" s="162" t="s">
        <v>71</v>
      </c>
      <c r="R12" s="644">
        <v>73733.333333333328</v>
      </c>
    </row>
    <row r="13" spans="3:18" ht="60" x14ac:dyDescent="0.25">
      <c r="C13" s="259">
        <v>7</v>
      </c>
      <c r="D13" s="633" t="s">
        <v>36</v>
      </c>
      <c r="E13" s="634" t="s">
        <v>66</v>
      </c>
      <c r="F13" s="634" t="s">
        <v>67</v>
      </c>
      <c r="G13" s="635" t="s">
        <v>1232</v>
      </c>
      <c r="H13" s="634" t="s">
        <v>1233</v>
      </c>
      <c r="I13" s="636" t="s">
        <v>105</v>
      </c>
      <c r="J13" s="634" t="s">
        <v>69</v>
      </c>
      <c r="K13" s="637" t="s">
        <v>35</v>
      </c>
      <c r="L13" s="638">
        <v>1.5</v>
      </c>
      <c r="M13" s="639">
        <v>50</v>
      </c>
      <c r="N13" s="640">
        <v>4570.83</v>
      </c>
      <c r="O13" s="635" t="s">
        <v>70</v>
      </c>
      <c r="P13" s="640">
        <v>109700</v>
      </c>
      <c r="Q13" s="162" t="s">
        <v>71</v>
      </c>
      <c r="R13" s="644">
        <v>73133.333333333328</v>
      </c>
    </row>
    <row r="14" spans="3:18" ht="60" x14ac:dyDescent="0.25">
      <c r="C14" s="259">
        <v>8</v>
      </c>
      <c r="D14" s="633" t="s">
        <v>36</v>
      </c>
      <c r="E14" s="634" t="s">
        <v>66</v>
      </c>
      <c r="F14" s="634" t="s">
        <v>67</v>
      </c>
      <c r="G14" s="635" t="s">
        <v>1234</v>
      </c>
      <c r="H14" s="634" t="s">
        <v>1235</v>
      </c>
      <c r="I14" s="636" t="s">
        <v>105</v>
      </c>
      <c r="J14" s="634" t="s">
        <v>69</v>
      </c>
      <c r="K14" s="637" t="s">
        <v>35</v>
      </c>
      <c r="L14" s="638">
        <v>1.5</v>
      </c>
      <c r="M14" s="639">
        <v>50</v>
      </c>
      <c r="N14" s="640">
        <v>4545.83</v>
      </c>
      <c r="O14" s="635" t="s">
        <v>70</v>
      </c>
      <c r="P14" s="640">
        <v>109100</v>
      </c>
      <c r="Q14" s="162" t="s">
        <v>71</v>
      </c>
      <c r="R14" s="644">
        <v>72733.333333333328</v>
      </c>
    </row>
    <row r="15" spans="3:18" ht="60" x14ac:dyDescent="0.25">
      <c r="C15" s="259">
        <v>9</v>
      </c>
      <c r="D15" s="633" t="s">
        <v>36</v>
      </c>
      <c r="E15" s="634" t="s">
        <v>66</v>
      </c>
      <c r="F15" s="634" t="s">
        <v>67</v>
      </c>
      <c r="G15" s="635" t="s">
        <v>1236</v>
      </c>
      <c r="H15" s="634" t="s">
        <v>153</v>
      </c>
      <c r="I15" s="636" t="s">
        <v>105</v>
      </c>
      <c r="J15" s="634" t="s">
        <v>69</v>
      </c>
      <c r="K15" s="637" t="s">
        <v>35</v>
      </c>
      <c r="L15" s="638">
        <v>1.5</v>
      </c>
      <c r="M15" s="639">
        <v>50</v>
      </c>
      <c r="N15" s="640">
        <v>4529.17</v>
      </c>
      <c r="O15" s="635" t="s">
        <v>70</v>
      </c>
      <c r="P15" s="640">
        <v>108700</v>
      </c>
      <c r="Q15" s="162" t="s">
        <v>71</v>
      </c>
      <c r="R15" s="644">
        <v>72466.666666666672</v>
      </c>
    </row>
    <row r="16" spans="3:18" ht="75" x14ac:dyDescent="0.25">
      <c r="C16" s="259">
        <v>10</v>
      </c>
      <c r="D16" s="633" t="s">
        <v>36</v>
      </c>
      <c r="E16" s="634" t="s">
        <v>66</v>
      </c>
      <c r="F16" s="634" t="s">
        <v>67</v>
      </c>
      <c r="G16" s="635" t="s">
        <v>1237</v>
      </c>
      <c r="H16" s="634" t="s">
        <v>1000</v>
      </c>
      <c r="I16" s="636" t="s">
        <v>105</v>
      </c>
      <c r="J16" s="634" t="s">
        <v>69</v>
      </c>
      <c r="K16" s="637" t="s">
        <v>35</v>
      </c>
      <c r="L16" s="638">
        <v>1.5</v>
      </c>
      <c r="M16" s="639">
        <v>50</v>
      </c>
      <c r="N16" s="640">
        <v>4512.5</v>
      </c>
      <c r="O16" s="635" t="s">
        <v>70</v>
      </c>
      <c r="P16" s="640">
        <v>108300</v>
      </c>
      <c r="Q16" s="162" t="s">
        <v>71</v>
      </c>
      <c r="R16" s="644">
        <v>72200</v>
      </c>
    </row>
    <row r="17" spans="3:18" ht="75" x14ac:dyDescent="0.25">
      <c r="C17" s="259">
        <v>11</v>
      </c>
      <c r="D17" s="633" t="s">
        <v>36</v>
      </c>
      <c r="E17" s="634" t="s">
        <v>66</v>
      </c>
      <c r="F17" s="634" t="s">
        <v>67</v>
      </c>
      <c r="G17" s="635" t="s">
        <v>1238</v>
      </c>
      <c r="H17" s="634" t="s">
        <v>1000</v>
      </c>
      <c r="I17" s="636" t="s">
        <v>105</v>
      </c>
      <c r="J17" s="634" t="s">
        <v>69</v>
      </c>
      <c r="K17" s="637" t="s">
        <v>35</v>
      </c>
      <c r="L17" s="638">
        <v>1.5</v>
      </c>
      <c r="M17" s="639">
        <v>50</v>
      </c>
      <c r="N17" s="640">
        <v>4512.5</v>
      </c>
      <c r="O17" s="635" t="s">
        <v>70</v>
      </c>
      <c r="P17" s="640">
        <v>108300</v>
      </c>
      <c r="Q17" s="162" t="s">
        <v>71</v>
      </c>
      <c r="R17" s="644">
        <v>72200</v>
      </c>
    </row>
    <row r="18" spans="3:18" ht="60" x14ac:dyDescent="0.25">
      <c r="C18" s="259">
        <v>12</v>
      </c>
      <c r="D18" s="633" t="s">
        <v>36</v>
      </c>
      <c r="E18" s="634" t="s">
        <v>66</v>
      </c>
      <c r="F18" s="634" t="s">
        <v>67</v>
      </c>
      <c r="G18" s="635" t="s">
        <v>1239</v>
      </c>
      <c r="H18" s="634" t="s">
        <v>134</v>
      </c>
      <c r="I18" s="636" t="s">
        <v>105</v>
      </c>
      <c r="J18" s="634" t="s">
        <v>69</v>
      </c>
      <c r="K18" s="637" t="s">
        <v>35</v>
      </c>
      <c r="L18" s="638">
        <v>1</v>
      </c>
      <c r="M18" s="639">
        <v>50</v>
      </c>
      <c r="N18" s="640">
        <v>3000</v>
      </c>
      <c r="O18" s="635" t="s">
        <v>70</v>
      </c>
      <c r="P18" s="640">
        <v>72000</v>
      </c>
      <c r="Q18" s="162" t="s">
        <v>71</v>
      </c>
      <c r="R18" s="644">
        <v>72000</v>
      </c>
    </row>
    <row r="19" spans="3:18" ht="60" x14ac:dyDescent="0.25">
      <c r="C19" s="259">
        <v>13</v>
      </c>
      <c r="D19" s="633" t="s">
        <v>36</v>
      </c>
      <c r="E19" s="634" t="s">
        <v>66</v>
      </c>
      <c r="F19" s="634" t="s">
        <v>67</v>
      </c>
      <c r="G19" s="635" t="s">
        <v>1240</v>
      </c>
      <c r="H19" s="634" t="s">
        <v>134</v>
      </c>
      <c r="I19" s="636" t="s">
        <v>105</v>
      </c>
      <c r="J19" s="634" t="s">
        <v>69</v>
      </c>
      <c r="K19" s="637" t="s">
        <v>35</v>
      </c>
      <c r="L19" s="638">
        <v>1.5</v>
      </c>
      <c r="M19" s="639">
        <v>50</v>
      </c>
      <c r="N19" s="640">
        <v>4495.83</v>
      </c>
      <c r="O19" s="635" t="s">
        <v>70</v>
      </c>
      <c r="P19" s="640">
        <v>107900</v>
      </c>
      <c r="Q19" s="162" t="s">
        <v>71</v>
      </c>
      <c r="R19" s="644">
        <v>71933.333333333328</v>
      </c>
    </row>
    <row r="20" spans="3:18" ht="60" x14ac:dyDescent="0.25">
      <c r="C20" s="259">
        <v>14</v>
      </c>
      <c r="D20" s="633" t="s">
        <v>36</v>
      </c>
      <c r="E20" s="634" t="s">
        <v>66</v>
      </c>
      <c r="F20" s="634" t="s">
        <v>67</v>
      </c>
      <c r="G20" s="635" t="s">
        <v>1241</v>
      </c>
      <c r="H20" s="634" t="s">
        <v>134</v>
      </c>
      <c r="I20" s="636" t="s">
        <v>105</v>
      </c>
      <c r="J20" s="634" t="s">
        <v>69</v>
      </c>
      <c r="K20" s="637" t="s">
        <v>35</v>
      </c>
      <c r="L20" s="638">
        <v>1.5</v>
      </c>
      <c r="M20" s="639">
        <v>50</v>
      </c>
      <c r="N20" s="640">
        <v>4495.83</v>
      </c>
      <c r="O20" s="635" t="s">
        <v>70</v>
      </c>
      <c r="P20" s="640">
        <v>107900</v>
      </c>
      <c r="Q20" s="162" t="s">
        <v>71</v>
      </c>
      <c r="R20" s="644">
        <v>71933.333333333328</v>
      </c>
    </row>
    <row r="21" spans="3:18" ht="60" x14ac:dyDescent="0.25">
      <c r="C21" s="259">
        <v>15</v>
      </c>
      <c r="D21" s="633" t="s">
        <v>36</v>
      </c>
      <c r="E21" s="634" t="s">
        <v>66</v>
      </c>
      <c r="F21" s="634" t="s">
        <v>67</v>
      </c>
      <c r="G21" s="635" t="s">
        <v>1242</v>
      </c>
      <c r="H21" s="634" t="s">
        <v>1243</v>
      </c>
      <c r="I21" s="636" t="s">
        <v>105</v>
      </c>
      <c r="J21" s="634" t="s">
        <v>69</v>
      </c>
      <c r="K21" s="637" t="s">
        <v>35</v>
      </c>
      <c r="L21" s="638">
        <v>1.5</v>
      </c>
      <c r="M21" s="639">
        <v>50</v>
      </c>
      <c r="N21" s="640">
        <v>4491.67</v>
      </c>
      <c r="O21" s="635" t="s">
        <v>70</v>
      </c>
      <c r="P21" s="640">
        <v>107800</v>
      </c>
      <c r="Q21" s="162" t="s">
        <v>71</v>
      </c>
      <c r="R21" s="644">
        <v>71866.666666666672</v>
      </c>
    </row>
    <row r="22" spans="3:18" ht="60" x14ac:dyDescent="0.25">
      <c r="C22" s="259">
        <v>16</v>
      </c>
      <c r="D22" s="633" t="s">
        <v>36</v>
      </c>
      <c r="E22" s="634" t="s">
        <v>66</v>
      </c>
      <c r="F22" s="634" t="s">
        <v>67</v>
      </c>
      <c r="G22" s="635" t="s">
        <v>1244</v>
      </c>
      <c r="H22" s="634" t="s">
        <v>193</v>
      </c>
      <c r="I22" s="636" t="s">
        <v>105</v>
      </c>
      <c r="J22" s="634" t="s">
        <v>69</v>
      </c>
      <c r="K22" s="637" t="s">
        <v>35</v>
      </c>
      <c r="L22" s="638">
        <v>1</v>
      </c>
      <c r="M22" s="639">
        <v>50</v>
      </c>
      <c r="N22" s="640">
        <v>2991.64</v>
      </c>
      <c r="O22" s="635" t="s">
        <v>70</v>
      </c>
      <c r="P22" s="640">
        <v>71800</v>
      </c>
      <c r="Q22" s="162" t="s">
        <v>71</v>
      </c>
      <c r="R22" s="644">
        <v>71800</v>
      </c>
    </row>
    <row r="23" spans="3:18" ht="60" x14ac:dyDescent="0.25">
      <c r="C23" s="259">
        <v>17</v>
      </c>
      <c r="D23" s="633" t="s">
        <v>36</v>
      </c>
      <c r="E23" s="634" t="s">
        <v>66</v>
      </c>
      <c r="F23" s="634" t="s">
        <v>67</v>
      </c>
      <c r="G23" s="635" t="s">
        <v>1245</v>
      </c>
      <c r="H23" s="634" t="s">
        <v>1246</v>
      </c>
      <c r="I23" s="636" t="s">
        <v>105</v>
      </c>
      <c r="J23" s="634" t="s">
        <v>69</v>
      </c>
      <c r="K23" s="637" t="s">
        <v>35</v>
      </c>
      <c r="L23" s="638">
        <v>1.5</v>
      </c>
      <c r="M23" s="639">
        <v>50</v>
      </c>
      <c r="N23" s="640">
        <v>4458.33</v>
      </c>
      <c r="O23" s="635" t="s">
        <v>70</v>
      </c>
      <c r="P23" s="640">
        <v>107000</v>
      </c>
      <c r="Q23" s="162" t="s">
        <v>71</v>
      </c>
      <c r="R23" s="644">
        <v>71333.333333333328</v>
      </c>
    </row>
    <row r="24" spans="3:18" ht="60" x14ac:dyDescent="0.25">
      <c r="C24" s="259">
        <v>18</v>
      </c>
      <c r="D24" s="633" t="s">
        <v>36</v>
      </c>
      <c r="E24" s="634" t="s">
        <v>66</v>
      </c>
      <c r="F24" s="634" t="s">
        <v>67</v>
      </c>
      <c r="G24" s="635" t="s">
        <v>1247</v>
      </c>
      <c r="H24" s="634" t="s">
        <v>1246</v>
      </c>
      <c r="I24" s="636" t="s">
        <v>105</v>
      </c>
      <c r="J24" s="634" t="s">
        <v>69</v>
      </c>
      <c r="K24" s="637" t="s">
        <v>35</v>
      </c>
      <c r="L24" s="638">
        <v>1.5</v>
      </c>
      <c r="M24" s="639">
        <v>50</v>
      </c>
      <c r="N24" s="640">
        <v>4458.33</v>
      </c>
      <c r="O24" s="635" t="s">
        <v>70</v>
      </c>
      <c r="P24" s="640">
        <v>107000</v>
      </c>
      <c r="Q24" s="162" t="s">
        <v>71</v>
      </c>
      <c r="R24" s="644">
        <v>71333.333333333328</v>
      </c>
    </row>
    <row r="25" spans="3:18" ht="60" x14ac:dyDescent="0.25">
      <c r="C25" s="259">
        <v>19</v>
      </c>
      <c r="D25" s="633" t="s">
        <v>36</v>
      </c>
      <c r="E25" s="634" t="s">
        <v>66</v>
      </c>
      <c r="F25" s="634" t="s">
        <v>67</v>
      </c>
      <c r="G25" s="635" t="s">
        <v>1248</v>
      </c>
      <c r="H25" s="634" t="s">
        <v>85</v>
      </c>
      <c r="I25" s="636" t="s">
        <v>105</v>
      </c>
      <c r="J25" s="634" t="s">
        <v>69</v>
      </c>
      <c r="K25" s="637" t="s">
        <v>35</v>
      </c>
      <c r="L25" s="638">
        <v>1.5</v>
      </c>
      <c r="M25" s="639">
        <v>50</v>
      </c>
      <c r="N25" s="640">
        <v>4454.17</v>
      </c>
      <c r="O25" s="635" t="s">
        <v>70</v>
      </c>
      <c r="P25" s="640">
        <v>106900</v>
      </c>
      <c r="Q25" s="162" t="s">
        <v>71</v>
      </c>
      <c r="R25" s="644">
        <v>71266.666666666672</v>
      </c>
    </row>
    <row r="26" spans="3:18" ht="60" x14ac:dyDescent="0.25">
      <c r="C26" s="259">
        <v>20</v>
      </c>
      <c r="D26" s="633" t="s">
        <v>36</v>
      </c>
      <c r="E26" s="634" t="s">
        <v>66</v>
      </c>
      <c r="F26" s="634" t="s">
        <v>67</v>
      </c>
      <c r="G26" s="635" t="s">
        <v>1249</v>
      </c>
      <c r="H26" s="634" t="s">
        <v>85</v>
      </c>
      <c r="I26" s="636" t="s">
        <v>105</v>
      </c>
      <c r="J26" s="634" t="s">
        <v>69</v>
      </c>
      <c r="K26" s="637" t="s">
        <v>35</v>
      </c>
      <c r="L26" s="638">
        <v>1.5</v>
      </c>
      <c r="M26" s="639">
        <v>50</v>
      </c>
      <c r="N26" s="640">
        <v>4454.17</v>
      </c>
      <c r="O26" s="635" t="s">
        <v>70</v>
      </c>
      <c r="P26" s="640">
        <v>106900</v>
      </c>
      <c r="Q26" s="162" t="s">
        <v>71</v>
      </c>
      <c r="R26" s="644">
        <v>71266.666666666672</v>
      </c>
    </row>
    <row r="27" spans="3:18" ht="60" x14ac:dyDescent="0.25">
      <c r="C27" s="259">
        <v>21</v>
      </c>
      <c r="D27" s="633" t="s">
        <v>36</v>
      </c>
      <c r="E27" s="634" t="s">
        <v>66</v>
      </c>
      <c r="F27" s="634" t="s">
        <v>67</v>
      </c>
      <c r="G27" s="635" t="s">
        <v>1250</v>
      </c>
      <c r="H27" s="256" t="s">
        <v>1251</v>
      </c>
      <c r="I27" s="636" t="s">
        <v>105</v>
      </c>
      <c r="J27" s="634" t="s">
        <v>69</v>
      </c>
      <c r="K27" s="637" t="s">
        <v>35</v>
      </c>
      <c r="L27" s="638">
        <v>1.5</v>
      </c>
      <c r="M27" s="639">
        <v>50</v>
      </c>
      <c r="N27" s="640">
        <v>4454.17</v>
      </c>
      <c r="O27" s="635" t="s">
        <v>70</v>
      </c>
      <c r="P27" s="640">
        <v>106900</v>
      </c>
      <c r="Q27" s="162" t="s">
        <v>71</v>
      </c>
      <c r="R27" s="644">
        <v>71266.666666666672</v>
      </c>
    </row>
    <row r="28" spans="3:18" ht="60" x14ac:dyDescent="0.25">
      <c r="C28" s="259">
        <v>22</v>
      </c>
      <c r="D28" s="633" t="s">
        <v>36</v>
      </c>
      <c r="E28" s="634" t="s">
        <v>66</v>
      </c>
      <c r="F28" s="634" t="s">
        <v>67</v>
      </c>
      <c r="G28" s="635" t="s">
        <v>1252</v>
      </c>
      <c r="H28" s="634" t="s">
        <v>1253</v>
      </c>
      <c r="I28" s="636" t="s">
        <v>105</v>
      </c>
      <c r="J28" s="634" t="s">
        <v>69</v>
      </c>
      <c r="K28" s="637" t="s">
        <v>35</v>
      </c>
      <c r="L28" s="638">
        <v>1</v>
      </c>
      <c r="M28" s="639">
        <v>50</v>
      </c>
      <c r="N28" s="640">
        <v>2965.5</v>
      </c>
      <c r="O28" s="635" t="s">
        <v>70</v>
      </c>
      <c r="P28" s="640">
        <v>71100</v>
      </c>
      <c r="Q28" s="162" t="s">
        <v>71</v>
      </c>
      <c r="R28" s="644">
        <v>71100</v>
      </c>
    </row>
    <row r="29" spans="3:18" ht="60" x14ac:dyDescent="0.25">
      <c r="C29" s="259">
        <v>23</v>
      </c>
      <c r="D29" s="633" t="s">
        <v>36</v>
      </c>
      <c r="E29" s="634" t="s">
        <v>66</v>
      </c>
      <c r="F29" s="634" t="s">
        <v>67</v>
      </c>
      <c r="G29" s="635" t="s">
        <v>1254</v>
      </c>
      <c r="H29" s="634" t="s">
        <v>1255</v>
      </c>
      <c r="I29" s="636" t="s">
        <v>105</v>
      </c>
      <c r="J29" s="634" t="s">
        <v>69</v>
      </c>
      <c r="K29" s="637" t="s">
        <v>35</v>
      </c>
      <c r="L29" s="638">
        <v>1.5</v>
      </c>
      <c r="M29" s="639">
        <v>50</v>
      </c>
      <c r="N29" s="640">
        <v>4441.67</v>
      </c>
      <c r="O29" s="635" t="s">
        <v>70</v>
      </c>
      <c r="P29" s="640">
        <v>106600</v>
      </c>
      <c r="Q29" s="162" t="s">
        <v>71</v>
      </c>
      <c r="R29" s="644">
        <v>71066.666666666672</v>
      </c>
    </row>
    <row r="30" spans="3:18" ht="60" x14ac:dyDescent="0.25">
      <c r="C30" s="259">
        <v>24</v>
      </c>
      <c r="D30" s="633" t="s">
        <v>36</v>
      </c>
      <c r="E30" s="634" t="s">
        <v>66</v>
      </c>
      <c r="F30" s="634" t="s">
        <v>67</v>
      </c>
      <c r="G30" s="635" t="s">
        <v>1256</v>
      </c>
      <c r="H30" s="634" t="s">
        <v>1255</v>
      </c>
      <c r="I30" s="636" t="s">
        <v>105</v>
      </c>
      <c r="J30" s="634" t="s">
        <v>69</v>
      </c>
      <c r="K30" s="637" t="s">
        <v>35</v>
      </c>
      <c r="L30" s="638">
        <v>1.5</v>
      </c>
      <c r="M30" s="639">
        <v>50</v>
      </c>
      <c r="N30" s="640">
        <v>4441.67</v>
      </c>
      <c r="O30" s="635" t="s">
        <v>70</v>
      </c>
      <c r="P30" s="640">
        <v>106600</v>
      </c>
      <c r="Q30" s="162" t="s">
        <v>71</v>
      </c>
      <c r="R30" s="644">
        <v>71066.666666666672</v>
      </c>
    </row>
    <row r="31" spans="3:18" ht="60.75" thickBot="1" x14ac:dyDescent="0.3">
      <c r="C31" s="935">
        <v>25</v>
      </c>
      <c r="D31" s="645" t="s">
        <v>36</v>
      </c>
      <c r="E31" s="646" t="s">
        <v>66</v>
      </c>
      <c r="F31" s="646" t="s">
        <v>67</v>
      </c>
      <c r="G31" s="647" t="s">
        <v>1257</v>
      </c>
      <c r="H31" s="646" t="s">
        <v>1011</v>
      </c>
      <c r="I31" s="648" t="s">
        <v>105</v>
      </c>
      <c r="J31" s="646" t="s">
        <v>69</v>
      </c>
      <c r="K31" s="649" t="s">
        <v>35</v>
      </c>
      <c r="L31" s="650">
        <v>1.5</v>
      </c>
      <c r="M31" s="651">
        <v>50</v>
      </c>
      <c r="N31" s="652">
        <v>4433.33</v>
      </c>
      <c r="O31" s="647" t="s">
        <v>70</v>
      </c>
      <c r="P31" s="652">
        <v>106400</v>
      </c>
      <c r="Q31" s="281" t="s">
        <v>71</v>
      </c>
      <c r="R31" s="653">
        <v>70933.333333333328</v>
      </c>
    </row>
  </sheetData>
  <mergeCells count="1">
    <mergeCell ref="C3:R3"/>
  </mergeCells>
  <printOptions horizontalCentered="1"/>
  <pageMargins left="3.937007874015748E-2" right="0.23622047244094491" top="0.35433070866141736" bottom="0.35433070866141736" header="0.31496062992125984" footer="0.31496062992125984"/>
  <pageSetup paperSize="9" scale="53"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U27"/>
  <sheetViews>
    <sheetView showGridLines="0" zoomScale="60" zoomScaleNormal="60" workbookViewId="0">
      <selection activeCell="C4" sqref="C4:U4"/>
    </sheetView>
  </sheetViews>
  <sheetFormatPr defaultRowHeight="15" x14ac:dyDescent="0.25"/>
  <cols>
    <col min="4" max="4" width="12" customWidth="1"/>
    <col min="5" max="5" width="15.5703125" customWidth="1"/>
    <col min="6" max="6" width="12" customWidth="1"/>
    <col min="7" max="7" width="12.28515625" customWidth="1"/>
    <col min="8" max="8" width="12" customWidth="1"/>
    <col min="9" max="9" width="14.42578125" customWidth="1"/>
    <col min="10" max="10" width="19.5703125" customWidth="1"/>
    <col min="11" max="11" width="15.85546875" customWidth="1"/>
    <col min="12" max="12" width="13" customWidth="1"/>
    <col min="13" max="13" width="13.140625" customWidth="1"/>
    <col min="14" max="14" width="14.140625" customWidth="1"/>
    <col min="15" max="15" width="13.140625" customWidth="1"/>
    <col min="16" max="16" width="17.42578125" customWidth="1"/>
    <col min="17" max="17" width="11.5703125" customWidth="1"/>
    <col min="19" max="19" width="13.140625" customWidth="1"/>
    <col min="21" max="21" width="15.28515625" customWidth="1"/>
  </cols>
  <sheetData>
    <row r="1" spans="3:21" ht="15.75" thickBot="1" x14ac:dyDescent="0.3"/>
    <row r="2" spans="3:21" ht="29.25" thickBot="1" x14ac:dyDescent="0.5">
      <c r="C2" s="1540" t="s">
        <v>238</v>
      </c>
      <c r="D2" s="1541"/>
      <c r="E2" s="1541"/>
      <c r="F2" s="1541"/>
      <c r="G2" s="1541"/>
      <c r="H2" s="1541"/>
      <c r="I2" s="1541"/>
      <c r="J2" s="1541"/>
      <c r="K2" s="1541"/>
      <c r="L2" s="1541"/>
      <c r="M2" s="1541"/>
      <c r="N2" s="1541"/>
      <c r="O2" s="1541"/>
      <c r="P2" s="1541"/>
      <c r="Q2" s="1541"/>
      <c r="R2" s="1541"/>
      <c r="S2" s="1541"/>
      <c r="T2" s="1541"/>
      <c r="U2" s="1542"/>
    </row>
    <row r="3" spans="3:21" ht="29.25" thickBot="1" x14ac:dyDescent="0.5">
      <c r="C3" s="227"/>
      <c r="D3" s="227"/>
      <c r="E3" s="227"/>
      <c r="F3" s="227"/>
      <c r="G3" s="227"/>
      <c r="H3" s="227"/>
      <c r="I3" s="227"/>
      <c r="J3" s="227"/>
      <c r="K3" s="227"/>
      <c r="L3" s="227"/>
      <c r="M3" s="227"/>
      <c r="N3" s="227"/>
      <c r="O3" s="227"/>
      <c r="P3" s="227"/>
      <c r="Q3" s="227"/>
      <c r="R3" s="227"/>
      <c r="S3" s="227"/>
      <c r="T3" s="227"/>
      <c r="U3" s="227"/>
    </row>
    <row r="4" spans="3:21" ht="84.75" customHeight="1" thickBot="1" x14ac:dyDescent="0.3">
      <c r="C4" s="1523" t="s">
        <v>1808</v>
      </c>
      <c r="D4" s="1538"/>
      <c r="E4" s="1538"/>
      <c r="F4" s="1538"/>
      <c r="G4" s="1538"/>
      <c r="H4" s="1538"/>
      <c r="I4" s="1538"/>
      <c r="J4" s="1538"/>
      <c r="K4" s="1538"/>
      <c r="L4" s="1538"/>
      <c r="M4" s="1538"/>
      <c r="N4" s="1538"/>
      <c r="O4" s="1538"/>
      <c r="P4" s="1538"/>
      <c r="Q4" s="1538"/>
      <c r="R4" s="1538"/>
      <c r="S4" s="1538"/>
      <c r="T4" s="1538"/>
      <c r="U4" s="1539"/>
    </row>
    <row r="5" spans="3:21" ht="29.25" thickBot="1" x14ac:dyDescent="0.5">
      <c r="C5" s="276"/>
      <c r="D5" s="277"/>
      <c r="E5" s="277"/>
      <c r="F5" s="277"/>
      <c r="G5" s="277"/>
      <c r="H5" s="277"/>
      <c r="I5" s="277"/>
      <c r="J5" s="277"/>
      <c r="K5" s="277"/>
      <c r="L5" s="277"/>
      <c r="M5" s="277"/>
      <c r="N5" s="277"/>
      <c r="O5" s="277"/>
      <c r="P5" s="277"/>
      <c r="Q5" s="277"/>
      <c r="R5" s="277"/>
      <c r="S5" s="277"/>
      <c r="T5" s="277"/>
      <c r="U5" s="277"/>
    </row>
    <row r="6" spans="3:21" ht="172.5" customHeight="1" thickBot="1" x14ac:dyDescent="0.3">
      <c r="C6" s="897" t="s">
        <v>197</v>
      </c>
      <c r="D6" s="893" t="s">
        <v>223</v>
      </c>
      <c r="E6" s="898" t="s">
        <v>198</v>
      </c>
      <c r="F6" s="898" t="s">
        <v>49</v>
      </c>
      <c r="G6" s="898" t="s">
        <v>199</v>
      </c>
      <c r="H6" s="899" t="s">
        <v>175</v>
      </c>
      <c r="I6" s="899" t="s">
        <v>200</v>
      </c>
      <c r="J6" s="899" t="s">
        <v>242</v>
      </c>
      <c r="K6" s="899" t="s">
        <v>50</v>
      </c>
      <c r="L6" s="899" t="s">
        <v>51</v>
      </c>
      <c r="M6" s="899" t="s">
        <v>52</v>
      </c>
      <c r="N6" s="899" t="s">
        <v>53</v>
      </c>
      <c r="O6" s="899" t="s">
        <v>54</v>
      </c>
      <c r="P6" s="899" t="s">
        <v>57</v>
      </c>
      <c r="Q6" s="900" t="s">
        <v>58</v>
      </c>
      <c r="R6" s="899" t="s">
        <v>59</v>
      </c>
      <c r="S6" s="901" t="s">
        <v>60</v>
      </c>
      <c r="T6" s="902" t="s">
        <v>61</v>
      </c>
      <c r="U6" s="903" t="s">
        <v>62</v>
      </c>
    </row>
    <row r="7" spans="3:21" ht="15.75" thickBot="1" x14ac:dyDescent="0.3">
      <c r="C7" s="912">
        <v>1</v>
      </c>
      <c r="D7" s="913">
        <v>2</v>
      </c>
      <c r="E7" s="913">
        <v>3</v>
      </c>
      <c r="F7" s="913">
        <v>4</v>
      </c>
      <c r="G7" s="913">
        <v>5</v>
      </c>
      <c r="H7" s="913">
        <v>6</v>
      </c>
      <c r="I7" s="913">
        <v>7</v>
      </c>
      <c r="J7" s="913">
        <v>8</v>
      </c>
      <c r="K7" s="913">
        <v>9</v>
      </c>
      <c r="L7" s="913">
        <v>10</v>
      </c>
      <c r="M7" s="913">
        <v>11</v>
      </c>
      <c r="N7" s="913">
        <v>12</v>
      </c>
      <c r="O7" s="913">
        <v>13</v>
      </c>
      <c r="P7" s="913">
        <v>14</v>
      </c>
      <c r="Q7" s="913">
        <v>15</v>
      </c>
      <c r="R7" s="913">
        <v>16</v>
      </c>
      <c r="S7" s="913">
        <v>17</v>
      </c>
      <c r="T7" s="913">
        <v>18</v>
      </c>
      <c r="U7" s="914">
        <v>19</v>
      </c>
    </row>
    <row r="8" spans="3:21" ht="150" x14ac:dyDescent="0.25">
      <c r="C8" s="282">
        <v>1</v>
      </c>
      <c r="D8" s="283" t="s">
        <v>224</v>
      </c>
      <c r="E8" s="922">
        <v>43011</v>
      </c>
      <c r="F8" s="923">
        <v>43053</v>
      </c>
      <c r="G8" s="924">
        <v>43000</v>
      </c>
      <c r="H8" s="925">
        <v>42124</v>
      </c>
      <c r="I8" s="926">
        <v>929</v>
      </c>
      <c r="J8" s="927">
        <v>11</v>
      </c>
      <c r="K8" s="928" t="s">
        <v>91</v>
      </c>
      <c r="L8" s="929" t="s">
        <v>122</v>
      </c>
      <c r="M8" s="930" t="s">
        <v>202</v>
      </c>
      <c r="N8" s="929" t="s">
        <v>1258</v>
      </c>
      <c r="O8" s="929" t="s">
        <v>1259</v>
      </c>
      <c r="P8" s="931" t="s">
        <v>102</v>
      </c>
      <c r="Q8" s="932">
        <v>54.8</v>
      </c>
      <c r="R8" s="933">
        <v>3</v>
      </c>
      <c r="S8" s="932">
        <v>2469.73</v>
      </c>
      <c r="T8" s="933" t="s">
        <v>70</v>
      </c>
      <c r="U8" s="934">
        <v>766600</v>
      </c>
    </row>
    <row r="9" spans="3:21" ht="45" x14ac:dyDescent="0.25">
      <c r="C9" s="269">
        <v>2</v>
      </c>
      <c r="D9" s="229" t="s">
        <v>237</v>
      </c>
      <c r="E9" s="158">
        <v>42760</v>
      </c>
      <c r="F9" s="159">
        <v>42794</v>
      </c>
      <c r="G9" s="734">
        <v>42457</v>
      </c>
      <c r="H9" s="734">
        <v>42124</v>
      </c>
      <c r="I9" s="752">
        <v>670</v>
      </c>
      <c r="J9" s="733">
        <v>303</v>
      </c>
      <c r="K9" s="696" t="s">
        <v>678</v>
      </c>
      <c r="L9" s="696" t="s">
        <v>92</v>
      </c>
      <c r="M9" s="696" t="s">
        <v>78</v>
      </c>
      <c r="N9" s="696" t="s">
        <v>1260</v>
      </c>
      <c r="O9" s="696" t="s">
        <v>1261</v>
      </c>
      <c r="P9" s="641" t="s">
        <v>530</v>
      </c>
      <c r="Q9" s="735">
        <v>43.7</v>
      </c>
      <c r="R9" s="736" t="s">
        <v>367</v>
      </c>
      <c r="S9" s="737">
        <v>0.08</v>
      </c>
      <c r="T9" s="696" t="s">
        <v>70</v>
      </c>
      <c r="U9" s="838">
        <v>8800</v>
      </c>
    </row>
    <row r="10" spans="3:21" ht="90" x14ac:dyDescent="0.25">
      <c r="C10" s="278">
        <v>3</v>
      </c>
      <c r="D10" s="229" t="s">
        <v>224</v>
      </c>
      <c r="E10" s="738">
        <v>43045</v>
      </c>
      <c r="F10" s="165">
        <v>43074</v>
      </c>
      <c r="G10" s="738">
        <v>43027</v>
      </c>
      <c r="H10" s="739">
        <v>42460</v>
      </c>
      <c r="I10" s="752">
        <v>614</v>
      </c>
      <c r="J10" s="733">
        <v>18</v>
      </c>
      <c r="K10" s="687" t="s">
        <v>91</v>
      </c>
      <c r="L10" s="641" t="s">
        <v>122</v>
      </c>
      <c r="M10" s="641" t="s">
        <v>1262</v>
      </c>
      <c r="N10" s="641" t="s">
        <v>1263</v>
      </c>
      <c r="O10" s="641" t="s">
        <v>145</v>
      </c>
      <c r="P10" s="641" t="s">
        <v>135</v>
      </c>
      <c r="Q10" s="642">
        <v>67.7</v>
      </c>
      <c r="R10" s="641" t="s">
        <v>98</v>
      </c>
      <c r="S10" s="643">
        <v>0.08</v>
      </c>
      <c r="T10" s="641" t="s">
        <v>70</v>
      </c>
      <c r="U10" s="839">
        <v>20202.28</v>
      </c>
    </row>
    <row r="11" spans="3:21" ht="225" x14ac:dyDescent="0.25">
      <c r="C11" s="269">
        <v>4</v>
      </c>
      <c r="D11" s="262" t="s">
        <v>237</v>
      </c>
      <c r="E11" s="160">
        <v>42922</v>
      </c>
      <c r="F11" s="159">
        <v>42948</v>
      </c>
      <c r="G11" s="159">
        <v>42912</v>
      </c>
      <c r="H11" s="159">
        <v>42338</v>
      </c>
      <c r="I11" s="752">
        <v>610</v>
      </c>
      <c r="J11" s="733">
        <v>10</v>
      </c>
      <c r="K11" s="161" t="s">
        <v>91</v>
      </c>
      <c r="L11" s="153" t="s">
        <v>66</v>
      </c>
      <c r="M11" s="740" t="s">
        <v>1161</v>
      </c>
      <c r="N11" s="161" t="s">
        <v>1162</v>
      </c>
      <c r="O11" s="741" t="s">
        <v>1163</v>
      </c>
      <c r="P11" s="641" t="s">
        <v>1164</v>
      </c>
      <c r="Q11" s="742">
        <v>1888.29</v>
      </c>
      <c r="R11" s="711" t="s">
        <v>367</v>
      </c>
      <c r="S11" s="743">
        <v>0.08</v>
      </c>
      <c r="T11" s="741" t="s">
        <v>70</v>
      </c>
      <c r="U11" s="840">
        <v>25564500</v>
      </c>
    </row>
    <row r="12" spans="3:21" ht="300" x14ac:dyDescent="0.25">
      <c r="C12" s="278">
        <v>5</v>
      </c>
      <c r="D12" s="263" t="s">
        <v>224</v>
      </c>
      <c r="E12" s="738">
        <v>43035</v>
      </c>
      <c r="F12" s="160">
        <v>43095</v>
      </c>
      <c r="G12" s="738">
        <v>43021</v>
      </c>
      <c r="H12" s="739">
        <v>42490</v>
      </c>
      <c r="I12" s="752">
        <v>605</v>
      </c>
      <c r="J12" s="733">
        <v>14</v>
      </c>
      <c r="K12" s="641" t="s">
        <v>91</v>
      </c>
      <c r="L12" s="641" t="s">
        <v>122</v>
      </c>
      <c r="M12" s="677" t="s">
        <v>202</v>
      </c>
      <c r="N12" s="641" t="s">
        <v>1264</v>
      </c>
      <c r="O12" s="641" t="s">
        <v>975</v>
      </c>
      <c r="P12" s="641" t="s">
        <v>130</v>
      </c>
      <c r="Q12" s="642">
        <v>51.39</v>
      </c>
      <c r="R12" s="641">
        <v>15</v>
      </c>
      <c r="S12" s="643">
        <v>950.07</v>
      </c>
      <c r="T12" s="641" t="s">
        <v>567</v>
      </c>
      <c r="U12" s="839">
        <v>1023200</v>
      </c>
    </row>
    <row r="13" spans="3:21" ht="45" x14ac:dyDescent="0.25">
      <c r="C13" s="269">
        <v>6</v>
      </c>
      <c r="D13" s="264" t="s">
        <v>237</v>
      </c>
      <c r="E13" s="157">
        <v>42970</v>
      </c>
      <c r="F13" s="160">
        <v>42997</v>
      </c>
      <c r="G13" s="744">
        <v>42887</v>
      </c>
      <c r="H13" s="734">
        <v>42429</v>
      </c>
      <c r="I13" s="752">
        <v>568</v>
      </c>
      <c r="J13" s="733">
        <v>83</v>
      </c>
      <c r="K13" s="734" t="s">
        <v>116</v>
      </c>
      <c r="L13" s="697" t="s">
        <v>103</v>
      </c>
      <c r="M13" s="696" t="s">
        <v>78</v>
      </c>
      <c r="N13" s="696" t="s">
        <v>1265</v>
      </c>
      <c r="O13" s="696" t="s">
        <v>1266</v>
      </c>
      <c r="P13" s="664" t="s">
        <v>113</v>
      </c>
      <c r="Q13" s="710">
        <v>55.1</v>
      </c>
      <c r="R13" s="696" t="s">
        <v>74</v>
      </c>
      <c r="S13" s="745">
        <v>3404.48</v>
      </c>
      <c r="T13" s="696" t="s">
        <v>70</v>
      </c>
      <c r="U13" s="841">
        <v>1337840</v>
      </c>
    </row>
    <row r="14" spans="3:21" ht="75" x14ac:dyDescent="0.25">
      <c r="C14" s="278">
        <v>7</v>
      </c>
      <c r="D14" s="229" t="s">
        <v>237</v>
      </c>
      <c r="E14" s="157">
        <v>42970</v>
      </c>
      <c r="F14" s="160">
        <v>42997</v>
      </c>
      <c r="G14" s="744">
        <v>42502</v>
      </c>
      <c r="H14" s="734">
        <v>42429</v>
      </c>
      <c r="I14" s="752">
        <v>568</v>
      </c>
      <c r="J14" s="733">
        <v>468</v>
      </c>
      <c r="K14" s="734" t="s">
        <v>116</v>
      </c>
      <c r="L14" s="697" t="s">
        <v>103</v>
      </c>
      <c r="M14" s="696" t="s">
        <v>78</v>
      </c>
      <c r="N14" s="696" t="s">
        <v>1267</v>
      </c>
      <c r="O14" s="696" t="s">
        <v>1268</v>
      </c>
      <c r="P14" s="664" t="s">
        <v>113</v>
      </c>
      <c r="Q14" s="710">
        <v>96.5</v>
      </c>
      <c r="R14" s="696" t="s">
        <v>74</v>
      </c>
      <c r="S14" s="745">
        <v>5532.99</v>
      </c>
      <c r="T14" s="696" t="s">
        <v>70</v>
      </c>
      <c r="U14" s="841">
        <v>1965400</v>
      </c>
    </row>
    <row r="15" spans="3:21" ht="90" x14ac:dyDescent="0.25">
      <c r="C15" s="269">
        <v>8</v>
      </c>
      <c r="D15" s="229" t="s">
        <v>237</v>
      </c>
      <c r="E15" s="157">
        <v>42926</v>
      </c>
      <c r="F15" s="160">
        <v>42936</v>
      </c>
      <c r="G15" s="157">
        <v>42355</v>
      </c>
      <c r="H15" s="157">
        <v>42391</v>
      </c>
      <c r="I15" s="752">
        <v>545</v>
      </c>
      <c r="J15" s="733">
        <v>571</v>
      </c>
      <c r="K15" s="633" t="s">
        <v>36</v>
      </c>
      <c r="L15" s="641" t="s">
        <v>100</v>
      </c>
      <c r="M15" s="641" t="s">
        <v>101</v>
      </c>
      <c r="N15" s="163" t="s">
        <v>139</v>
      </c>
      <c r="O15" s="163" t="s">
        <v>140</v>
      </c>
      <c r="P15" s="641" t="s">
        <v>97</v>
      </c>
      <c r="Q15" s="676">
        <v>452.3</v>
      </c>
      <c r="R15" s="677">
        <v>1</v>
      </c>
      <c r="S15" s="746">
        <v>6563</v>
      </c>
      <c r="T15" s="260" t="s">
        <v>70</v>
      </c>
      <c r="U15" s="842">
        <v>7875600</v>
      </c>
    </row>
    <row r="16" spans="3:21" ht="45" x14ac:dyDescent="0.25">
      <c r="C16" s="278">
        <v>9</v>
      </c>
      <c r="D16" s="229" t="s">
        <v>224</v>
      </c>
      <c r="E16" s="167">
        <v>42814</v>
      </c>
      <c r="F16" s="732">
        <v>42836</v>
      </c>
      <c r="G16" s="747">
        <v>42789</v>
      </c>
      <c r="H16" s="747">
        <v>42338</v>
      </c>
      <c r="I16" s="752">
        <v>498</v>
      </c>
      <c r="J16" s="733">
        <v>25</v>
      </c>
      <c r="K16" s="641" t="s">
        <v>91</v>
      </c>
      <c r="L16" s="663" t="s">
        <v>1269</v>
      </c>
      <c r="M16" s="663" t="s">
        <v>1270</v>
      </c>
      <c r="N16" s="663" t="s">
        <v>1271</v>
      </c>
      <c r="O16" s="663" t="s">
        <v>1272</v>
      </c>
      <c r="P16" s="163" t="s">
        <v>163</v>
      </c>
      <c r="Q16" s="748">
        <v>20</v>
      </c>
      <c r="R16" s="260">
        <v>12</v>
      </c>
      <c r="S16" s="749">
        <v>5368</v>
      </c>
      <c r="T16" s="663" t="s">
        <v>70</v>
      </c>
      <c r="U16" s="843">
        <v>469100</v>
      </c>
    </row>
    <row r="17" spans="3:21" ht="45" x14ac:dyDescent="0.25">
      <c r="C17" s="269">
        <v>10</v>
      </c>
      <c r="D17" s="229" t="s">
        <v>237</v>
      </c>
      <c r="E17" s="167">
        <v>42814</v>
      </c>
      <c r="F17" s="732">
        <v>42836</v>
      </c>
      <c r="G17" s="747">
        <v>42789</v>
      </c>
      <c r="H17" s="747">
        <v>42338</v>
      </c>
      <c r="I17" s="752">
        <v>498</v>
      </c>
      <c r="J17" s="733">
        <v>25</v>
      </c>
      <c r="K17" s="641" t="s">
        <v>91</v>
      </c>
      <c r="L17" s="663" t="s">
        <v>1269</v>
      </c>
      <c r="M17" s="663" t="s">
        <v>1270</v>
      </c>
      <c r="N17" s="663" t="s">
        <v>1271</v>
      </c>
      <c r="O17" s="663" t="s">
        <v>1272</v>
      </c>
      <c r="P17" s="163" t="s">
        <v>163</v>
      </c>
      <c r="Q17" s="748">
        <v>397.7</v>
      </c>
      <c r="R17" s="260">
        <v>12</v>
      </c>
      <c r="S17" s="749">
        <v>79596.88</v>
      </c>
      <c r="T17" s="663" t="s">
        <v>70</v>
      </c>
      <c r="U17" s="843">
        <v>8869300</v>
      </c>
    </row>
    <row r="18" spans="3:21" ht="120" x14ac:dyDescent="0.25">
      <c r="C18" s="278">
        <v>11</v>
      </c>
      <c r="D18" s="152" t="s">
        <v>224</v>
      </c>
      <c r="E18" s="157">
        <v>42866</v>
      </c>
      <c r="F18" s="160">
        <v>42916</v>
      </c>
      <c r="G18" s="738">
        <v>42839</v>
      </c>
      <c r="H18" s="738">
        <v>42428</v>
      </c>
      <c r="I18" s="752">
        <v>488</v>
      </c>
      <c r="J18" s="733">
        <v>27</v>
      </c>
      <c r="K18" s="163" t="s">
        <v>91</v>
      </c>
      <c r="L18" s="688" t="s">
        <v>103</v>
      </c>
      <c r="M18" s="641" t="s">
        <v>1273</v>
      </c>
      <c r="N18" s="641" t="s">
        <v>1274</v>
      </c>
      <c r="O18" s="641" t="s">
        <v>1275</v>
      </c>
      <c r="P18" s="641" t="s">
        <v>1276</v>
      </c>
      <c r="Q18" s="676">
        <v>32.700000000000003</v>
      </c>
      <c r="R18" s="677" t="s">
        <v>367</v>
      </c>
      <c r="S18" s="678">
        <v>0.08</v>
      </c>
      <c r="T18" s="641" t="s">
        <v>70</v>
      </c>
      <c r="U18" s="844">
        <v>480093.97</v>
      </c>
    </row>
    <row r="19" spans="3:21" ht="45" x14ac:dyDescent="0.25">
      <c r="C19" s="269">
        <v>12</v>
      </c>
      <c r="D19" s="154" t="s">
        <v>224</v>
      </c>
      <c r="E19" s="157">
        <v>43060</v>
      </c>
      <c r="F19" s="160">
        <v>43095</v>
      </c>
      <c r="G19" s="157">
        <v>43033</v>
      </c>
      <c r="H19" s="738">
        <v>42613</v>
      </c>
      <c r="I19" s="752">
        <v>482</v>
      </c>
      <c r="J19" s="733">
        <v>27</v>
      </c>
      <c r="K19" s="654" t="s">
        <v>91</v>
      </c>
      <c r="L19" s="156" t="s">
        <v>66</v>
      </c>
      <c r="M19" s="655" t="s">
        <v>1173</v>
      </c>
      <c r="N19" s="163" t="s">
        <v>1174</v>
      </c>
      <c r="O19" s="256" t="s">
        <v>157</v>
      </c>
      <c r="P19" s="163" t="s">
        <v>1175</v>
      </c>
      <c r="Q19" s="656">
        <v>2</v>
      </c>
      <c r="R19" s="657">
        <v>45</v>
      </c>
      <c r="S19" s="658">
        <v>6255</v>
      </c>
      <c r="T19" s="256" t="s">
        <v>70</v>
      </c>
      <c r="U19" s="845">
        <v>166800</v>
      </c>
    </row>
    <row r="20" spans="3:21" ht="75" x14ac:dyDescent="0.25">
      <c r="C20" s="278">
        <v>13</v>
      </c>
      <c r="D20" s="154" t="s">
        <v>224</v>
      </c>
      <c r="E20" s="157">
        <v>42870</v>
      </c>
      <c r="F20" s="160">
        <v>42916</v>
      </c>
      <c r="G20" s="157">
        <v>42478</v>
      </c>
      <c r="H20" s="157">
        <v>42490</v>
      </c>
      <c r="I20" s="752">
        <v>426</v>
      </c>
      <c r="J20" s="733">
        <v>392</v>
      </c>
      <c r="K20" s="163" t="s">
        <v>116</v>
      </c>
      <c r="L20" s="163" t="s">
        <v>82</v>
      </c>
      <c r="M20" s="641" t="s">
        <v>78</v>
      </c>
      <c r="N20" s="163" t="s">
        <v>1277</v>
      </c>
      <c r="O20" s="163" t="s">
        <v>1278</v>
      </c>
      <c r="P20" s="641" t="s">
        <v>72</v>
      </c>
      <c r="Q20" s="676">
        <v>42.7</v>
      </c>
      <c r="R20" s="677">
        <v>3</v>
      </c>
      <c r="S20" s="625">
        <v>2036.75</v>
      </c>
      <c r="T20" s="260" t="s">
        <v>70</v>
      </c>
      <c r="U20" s="846">
        <v>814700</v>
      </c>
    </row>
    <row r="21" spans="3:21" ht="165" x14ac:dyDescent="0.25">
      <c r="C21" s="269">
        <v>14</v>
      </c>
      <c r="D21" s="154" t="s">
        <v>237</v>
      </c>
      <c r="E21" s="157">
        <v>43053</v>
      </c>
      <c r="F21" s="160">
        <v>43095</v>
      </c>
      <c r="G21" s="738">
        <v>42817</v>
      </c>
      <c r="H21" s="738">
        <v>42674</v>
      </c>
      <c r="I21" s="752">
        <v>421</v>
      </c>
      <c r="J21" s="733">
        <v>236</v>
      </c>
      <c r="K21" s="163" t="s">
        <v>116</v>
      </c>
      <c r="L21" s="641" t="s">
        <v>103</v>
      </c>
      <c r="M21" s="677" t="s">
        <v>78</v>
      </c>
      <c r="N21" s="641" t="s">
        <v>1279</v>
      </c>
      <c r="O21" s="641" t="s">
        <v>1280</v>
      </c>
      <c r="P21" s="750" t="s">
        <v>84</v>
      </c>
      <c r="Q21" s="676">
        <v>522.9</v>
      </c>
      <c r="R21" s="677" t="s">
        <v>367</v>
      </c>
      <c r="S21" s="678">
        <v>0.08</v>
      </c>
      <c r="T21" s="641" t="s">
        <v>70</v>
      </c>
      <c r="U21" s="844">
        <v>31079.19</v>
      </c>
    </row>
    <row r="22" spans="3:21" ht="165" x14ac:dyDescent="0.25">
      <c r="C22" s="278">
        <v>15</v>
      </c>
      <c r="D22" s="154" t="s">
        <v>237</v>
      </c>
      <c r="E22" s="157">
        <v>43053</v>
      </c>
      <c r="F22" s="160">
        <v>43095</v>
      </c>
      <c r="G22" s="738">
        <v>42817</v>
      </c>
      <c r="H22" s="738">
        <v>42674</v>
      </c>
      <c r="I22" s="752">
        <v>421</v>
      </c>
      <c r="J22" s="733">
        <v>236</v>
      </c>
      <c r="K22" s="163" t="s">
        <v>116</v>
      </c>
      <c r="L22" s="641" t="s">
        <v>103</v>
      </c>
      <c r="M22" s="677" t="s">
        <v>78</v>
      </c>
      <c r="N22" s="641" t="s">
        <v>1281</v>
      </c>
      <c r="O22" s="641" t="s">
        <v>1282</v>
      </c>
      <c r="P22" s="750" t="s">
        <v>84</v>
      </c>
      <c r="Q22" s="676">
        <v>942</v>
      </c>
      <c r="R22" s="677" t="s">
        <v>367</v>
      </c>
      <c r="S22" s="678">
        <v>0.08</v>
      </c>
      <c r="T22" s="641" t="s">
        <v>70</v>
      </c>
      <c r="U22" s="844">
        <v>24445.74</v>
      </c>
    </row>
    <row r="23" spans="3:21" ht="45" x14ac:dyDescent="0.25">
      <c r="C23" s="269">
        <v>16</v>
      </c>
      <c r="D23" s="154" t="s">
        <v>237</v>
      </c>
      <c r="E23" s="157">
        <v>42970</v>
      </c>
      <c r="F23" s="160">
        <v>43055</v>
      </c>
      <c r="G23" s="738">
        <v>42646</v>
      </c>
      <c r="H23" s="157">
        <v>42643</v>
      </c>
      <c r="I23" s="752">
        <v>412</v>
      </c>
      <c r="J23" s="733">
        <v>324</v>
      </c>
      <c r="K23" s="163" t="s">
        <v>116</v>
      </c>
      <c r="L23" s="641" t="s">
        <v>118</v>
      </c>
      <c r="M23" s="641" t="s">
        <v>78</v>
      </c>
      <c r="N23" s="641" t="s">
        <v>1283</v>
      </c>
      <c r="O23" s="641" t="s">
        <v>1284</v>
      </c>
      <c r="P23" s="641" t="s">
        <v>530</v>
      </c>
      <c r="Q23" s="676">
        <v>118</v>
      </c>
      <c r="R23" s="677" t="s">
        <v>1112</v>
      </c>
      <c r="S23" s="678">
        <v>1628.21</v>
      </c>
      <c r="T23" s="641" t="s">
        <v>70</v>
      </c>
      <c r="U23" s="844">
        <v>1829700</v>
      </c>
    </row>
    <row r="24" spans="3:21" ht="45" x14ac:dyDescent="0.25">
      <c r="C24" s="278">
        <v>17</v>
      </c>
      <c r="D24" s="154" t="s">
        <v>224</v>
      </c>
      <c r="E24" s="157">
        <v>42817</v>
      </c>
      <c r="F24" s="732">
        <v>42832</v>
      </c>
      <c r="G24" s="738">
        <v>42522</v>
      </c>
      <c r="H24" s="738">
        <v>42429</v>
      </c>
      <c r="I24" s="752">
        <v>403</v>
      </c>
      <c r="J24" s="733">
        <v>295</v>
      </c>
      <c r="K24" s="641" t="s">
        <v>91</v>
      </c>
      <c r="L24" s="641" t="s">
        <v>77</v>
      </c>
      <c r="M24" s="641" t="s">
        <v>106</v>
      </c>
      <c r="N24" s="641" t="s">
        <v>1285</v>
      </c>
      <c r="O24" s="641" t="s">
        <v>1286</v>
      </c>
      <c r="P24" s="641" t="s">
        <v>130</v>
      </c>
      <c r="Q24" s="642">
        <v>113.89</v>
      </c>
      <c r="R24" s="677">
        <v>15</v>
      </c>
      <c r="S24" s="690">
        <v>806.4</v>
      </c>
      <c r="T24" s="641" t="s">
        <v>99</v>
      </c>
      <c r="U24" s="846">
        <v>2064400</v>
      </c>
    </row>
    <row r="25" spans="3:21" ht="90" x14ac:dyDescent="0.25">
      <c r="C25" s="269">
        <v>18</v>
      </c>
      <c r="D25" s="265" t="s">
        <v>237</v>
      </c>
      <c r="E25" s="157">
        <v>42948</v>
      </c>
      <c r="F25" s="732">
        <v>43074</v>
      </c>
      <c r="G25" s="738">
        <v>42699</v>
      </c>
      <c r="H25" s="738">
        <v>42674</v>
      </c>
      <c r="I25" s="752">
        <v>400</v>
      </c>
      <c r="J25" s="733">
        <v>249</v>
      </c>
      <c r="K25" s="166" t="s">
        <v>91</v>
      </c>
      <c r="L25" s="641" t="s">
        <v>100</v>
      </c>
      <c r="M25" s="641" t="s">
        <v>459</v>
      </c>
      <c r="N25" s="641" t="s">
        <v>1287</v>
      </c>
      <c r="O25" s="641" t="s">
        <v>1288</v>
      </c>
      <c r="P25" s="641" t="s">
        <v>97</v>
      </c>
      <c r="Q25" s="676">
        <v>335</v>
      </c>
      <c r="R25" s="677" t="s">
        <v>98</v>
      </c>
      <c r="S25" s="678">
        <v>0.08</v>
      </c>
      <c r="T25" s="641" t="s">
        <v>70</v>
      </c>
      <c r="U25" s="844">
        <v>13830.11</v>
      </c>
    </row>
    <row r="26" spans="3:21" ht="90" x14ac:dyDescent="0.25">
      <c r="C26" s="278">
        <v>19</v>
      </c>
      <c r="D26" s="265" t="s">
        <v>224</v>
      </c>
      <c r="E26" s="738">
        <v>42689</v>
      </c>
      <c r="F26" s="160">
        <v>42916</v>
      </c>
      <c r="G26" s="738">
        <v>42641</v>
      </c>
      <c r="H26" s="738">
        <v>42521</v>
      </c>
      <c r="I26" s="752">
        <v>395</v>
      </c>
      <c r="J26" s="733">
        <v>48</v>
      </c>
      <c r="K26" s="633" t="s">
        <v>36</v>
      </c>
      <c r="L26" s="688" t="s">
        <v>66</v>
      </c>
      <c r="M26" s="641" t="s">
        <v>1064</v>
      </c>
      <c r="N26" s="156" t="s">
        <v>1291</v>
      </c>
      <c r="O26" s="641" t="s">
        <v>1066</v>
      </c>
      <c r="P26" s="641" t="s">
        <v>135</v>
      </c>
      <c r="Q26" s="642">
        <v>20</v>
      </c>
      <c r="R26" s="751" t="s">
        <v>98</v>
      </c>
      <c r="S26" s="746">
        <v>0.08</v>
      </c>
      <c r="T26" s="641" t="s">
        <v>70</v>
      </c>
      <c r="U26" s="839">
        <v>4075</v>
      </c>
    </row>
    <row r="27" spans="3:21" ht="60.75" thickBot="1" x14ac:dyDescent="0.3">
      <c r="C27" s="279">
        <v>20</v>
      </c>
      <c r="D27" s="280" t="s">
        <v>224</v>
      </c>
      <c r="E27" s="847">
        <v>43068</v>
      </c>
      <c r="F27" s="848">
        <v>43095</v>
      </c>
      <c r="G27" s="287">
        <v>42783</v>
      </c>
      <c r="H27" s="287">
        <v>42704</v>
      </c>
      <c r="I27" s="849">
        <v>391</v>
      </c>
      <c r="J27" s="850">
        <v>285</v>
      </c>
      <c r="K27" s="261" t="s">
        <v>114</v>
      </c>
      <c r="L27" s="851" t="s">
        <v>66</v>
      </c>
      <c r="M27" s="852" t="s">
        <v>907</v>
      </c>
      <c r="N27" s="261" t="s">
        <v>1289</v>
      </c>
      <c r="O27" s="853" t="s">
        <v>1290</v>
      </c>
      <c r="P27" s="261" t="s">
        <v>174</v>
      </c>
      <c r="Q27" s="854">
        <v>139.69999999999999</v>
      </c>
      <c r="R27" s="855">
        <v>8</v>
      </c>
      <c r="S27" s="856">
        <v>13956.6</v>
      </c>
      <c r="T27" s="853" t="s">
        <v>70</v>
      </c>
      <c r="U27" s="857">
        <v>2093490</v>
      </c>
    </row>
  </sheetData>
  <mergeCells count="2">
    <mergeCell ref="C4:U4"/>
    <mergeCell ref="C2:U2"/>
  </mergeCells>
  <pageMargins left="0.25" right="0.25" top="0.75" bottom="0.75" header="0.3" footer="0.3"/>
  <pageSetup paperSize="9" scale="38"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U26"/>
  <sheetViews>
    <sheetView showGridLines="0" zoomScale="60" zoomScaleNormal="60" workbookViewId="0">
      <selection activeCell="C3" sqref="C3:U3"/>
    </sheetView>
  </sheetViews>
  <sheetFormatPr defaultRowHeight="15" x14ac:dyDescent="0.25"/>
  <cols>
    <col min="3" max="3" width="6" customWidth="1"/>
    <col min="4" max="4" width="11" customWidth="1"/>
    <col min="5" max="5" width="12.85546875" customWidth="1"/>
    <col min="6" max="6" width="11.42578125" customWidth="1"/>
    <col min="7" max="7" width="10.42578125" customWidth="1"/>
    <col min="8" max="8" width="13.28515625" customWidth="1"/>
    <col min="10" max="10" width="13.7109375" customWidth="1"/>
    <col min="11" max="11" width="12" customWidth="1"/>
    <col min="13" max="13" width="10.85546875" customWidth="1"/>
    <col min="14" max="14" width="13.7109375" customWidth="1"/>
    <col min="21" max="21" width="13" customWidth="1"/>
  </cols>
  <sheetData>
    <row r="2" spans="3:21" ht="15.75" thickBot="1" x14ac:dyDescent="0.3"/>
    <row r="3" spans="3:21" ht="114.75" customHeight="1" thickBot="1" x14ac:dyDescent="0.3">
      <c r="C3" s="1523" t="s">
        <v>1809</v>
      </c>
      <c r="D3" s="1538"/>
      <c r="E3" s="1538"/>
      <c r="F3" s="1538"/>
      <c r="G3" s="1538"/>
      <c r="H3" s="1538"/>
      <c r="I3" s="1538"/>
      <c r="J3" s="1538"/>
      <c r="K3" s="1538"/>
      <c r="L3" s="1538"/>
      <c r="M3" s="1538"/>
      <c r="N3" s="1538"/>
      <c r="O3" s="1538"/>
      <c r="P3" s="1538"/>
      <c r="Q3" s="1538"/>
      <c r="R3" s="1538"/>
      <c r="S3" s="1538"/>
      <c r="T3" s="1538"/>
      <c r="U3" s="1539"/>
    </row>
    <row r="4" spans="3:21" ht="29.25" thickBot="1" x14ac:dyDescent="0.5">
      <c r="C4" s="225"/>
      <c r="D4" s="224"/>
      <c r="E4" s="224"/>
      <c r="F4" s="224"/>
      <c r="G4" s="224"/>
      <c r="H4" s="224"/>
      <c r="I4" s="224"/>
      <c r="J4" s="224"/>
      <c r="K4" s="224"/>
      <c r="L4" s="224"/>
      <c r="M4" s="224"/>
      <c r="N4" s="224"/>
      <c r="O4" s="224"/>
      <c r="P4" s="224"/>
      <c r="Q4" s="224"/>
      <c r="R4" s="224"/>
      <c r="S4" s="224"/>
      <c r="T4" s="224"/>
      <c r="U4" s="224"/>
    </row>
    <row r="5" spans="3:21" ht="129.75" customHeight="1" thickBot="1" x14ac:dyDescent="0.3">
      <c r="C5" s="173" t="s">
        <v>151</v>
      </c>
      <c r="D5" s="893" t="s">
        <v>223</v>
      </c>
      <c r="E5" s="217" t="s">
        <v>198</v>
      </c>
      <c r="F5" s="217" t="s">
        <v>49</v>
      </c>
      <c r="G5" s="217" t="s">
        <v>199</v>
      </c>
      <c r="H5" s="215" t="s">
        <v>175</v>
      </c>
      <c r="I5" s="215" t="s">
        <v>200</v>
      </c>
      <c r="J5" s="215" t="s">
        <v>242</v>
      </c>
      <c r="K5" s="215" t="s">
        <v>50</v>
      </c>
      <c r="L5" s="215" t="s">
        <v>51</v>
      </c>
      <c r="M5" s="215" t="s">
        <v>52</v>
      </c>
      <c r="N5" s="215" t="s">
        <v>53</v>
      </c>
      <c r="O5" s="215" t="s">
        <v>54</v>
      </c>
      <c r="P5" s="215" t="s">
        <v>57</v>
      </c>
      <c r="Q5" s="170" t="s">
        <v>58</v>
      </c>
      <c r="R5" s="215" t="s">
        <v>59</v>
      </c>
      <c r="S5" s="171" t="s">
        <v>60</v>
      </c>
      <c r="T5" s="172" t="s">
        <v>61</v>
      </c>
      <c r="U5" s="274" t="s">
        <v>62</v>
      </c>
    </row>
    <row r="6" spans="3:21" ht="15.75" thickBot="1" x14ac:dyDescent="0.3">
      <c r="C6" s="894">
        <v>1</v>
      </c>
      <c r="D6" s="895">
        <v>2</v>
      </c>
      <c r="E6" s="895">
        <v>3</v>
      </c>
      <c r="F6" s="895">
        <v>4</v>
      </c>
      <c r="G6" s="895">
        <v>5</v>
      </c>
      <c r="H6" s="895">
        <v>6</v>
      </c>
      <c r="I6" s="895">
        <v>7</v>
      </c>
      <c r="J6" s="895">
        <v>8</v>
      </c>
      <c r="K6" s="895">
        <v>9</v>
      </c>
      <c r="L6" s="895">
        <v>10</v>
      </c>
      <c r="M6" s="895">
        <v>11</v>
      </c>
      <c r="N6" s="895">
        <v>12</v>
      </c>
      <c r="O6" s="895">
        <v>13</v>
      </c>
      <c r="P6" s="895">
        <v>14</v>
      </c>
      <c r="Q6" s="895">
        <v>15</v>
      </c>
      <c r="R6" s="895">
        <v>16</v>
      </c>
      <c r="S6" s="895">
        <v>17</v>
      </c>
      <c r="T6" s="895">
        <v>18</v>
      </c>
      <c r="U6" s="896">
        <v>19</v>
      </c>
    </row>
    <row r="7" spans="3:21" ht="76.5" x14ac:dyDescent="0.25">
      <c r="C7" s="915">
        <v>1</v>
      </c>
      <c r="D7" s="916" t="s">
        <v>224</v>
      </c>
      <c r="E7" s="917">
        <v>42964</v>
      </c>
      <c r="F7" s="814">
        <v>42997</v>
      </c>
      <c r="G7" s="905">
        <v>42097</v>
      </c>
      <c r="H7" s="918">
        <v>42825</v>
      </c>
      <c r="I7" s="826">
        <v>172</v>
      </c>
      <c r="J7" s="906">
        <v>867</v>
      </c>
      <c r="K7" s="919" t="s">
        <v>91</v>
      </c>
      <c r="L7" s="454" t="s">
        <v>119</v>
      </c>
      <c r="M7" s="919" t="s">
        <v>217</v>
      </c>
      <c r="N7" s="454" t="s">
        <v>315</v>
      </c>
      <c r="O7" s="454" t="s">
        <v>1317</v>
      </c>
      <c r="P7" s="412" t="s">
        <v>72</v>
      </c>
      <c r="Q7" s="920">
        <v>248</v>
      </c>
      <c r="R7" s="454">
        <v>3</v>
      </c>
      <c r="S7" s="455">
        <v>15590.83</v>
      </c>
      <c r="T7" s="454" t="s">
        <v>70</v>
      </c>
      <c r="U7" s="921">
        <v>6236330</v>
      </c>
    </row>
    <row r="8" spans="3:21" ht="229.5" x14ac:dyDescent="0.25">
      <c r="C8" s="182">
        <v>2</v>
      </c>
      <c r="D8" s="180" t="s">
        <v>224</v>
      </c>
      <c r="E8" s="209">
        <v>42870</v>
      </c>
      <c r="F8" s="179">
        <v>42909</v>
      </c>
      <c r="G8" s="727">
        <v>42151</v>
      </c>
      <c r="H8" s="727">
        <v>42735</v>
      </c>
      <c r="I8" s="724">
        <v>174</v>
      </c>
      <c r="J8" s="761">
        <v>719</v>
      </c>
      <c r="K8" s="208" t="s">
        <v>91</v>
      </c>
      <c r="L8" s="239" t="s">
        <v>122</v>
      </c>
      <c r="M8" s="239" t="s">
        <v>78</v>
      </c>
      <c r="N8" s="239" t="s">
        <v>1318</v>
      </c>
      <c r="O8" s="239" t="s">
        <v>1319</v>
      </c>
      <c r="P8" s="239" t="s">
        <v>1320</v>
      </c>
      <c r="Q8" s="383">
        <v>9.3000000000000007</v>
      </c>
      <c r="R8" s="360">
        <v>1</v>
      </c>
      <c r="S8" s="212">
        <v>132.83000000000001</v>
      </c>
      <c r="T8" s="239" t="s">
        <v>70</v>
      </c>
      <c r="U8" s="828">
        <v>156100</v>
      </c>
    </row>
    <row r="9" spans="3:21" ht="140.25" x14ac:dyDescent="0.25">
      <c r="C9" s="168">
        <v>3</v>
      </c>
      <c r="D9" s="218" t="s">
        <v>237</v>
      </c>
      <c r="E9" s="209">
        <v>42926</v>
      </c>
      <c r="F9" s="179">
        <v>42936</v>
      </c>
      <c r="G9" s="209">
        <v>42355</v>
      </c>
      <c r="H9" s="209">
        <v>42391</v>
      </c>
      <c r="I9" s="724">
        <v>545</v>
      </c>
      <c r="J9" s="761">
        <v>571</v>
      </c>
      <c r="K9" s="298" t="s">
        <v>36</v>
      </c>
      <c r="L9" s="239" t="s">
        <v>100</v>
      </c>
      <c r="M9" s="239" t="s">
        <v>101</v>
      </c>
      <c r="N9" s="208" t="s">
        <v>139</v>
      </c>
      <c r="O9" s="208" t="s">
        <v>140</v>
      </c>
      <c r="P9" s="239" t="s">
        <v>97</v>
      </c>
      <c r="Q9" s="383">
        <v>452.3</v>
      </c>
      <c r="R9" s="360">
        <v>1</v>
      </c>
      <c r="S9" s="211">
        <v>6563</v>
      </c>
      <c r="T9" s="198" t="s">
        <v>70</v>
      </c>
      <c r="U9" s="829">
        <v>7875600</v>
      </c>
    </row>
    <row r="10" spans="3:21" ht="63.75" x14ac:dyDescent="0.25">
      <c r="C10" s="182">
        <v>4</v>
      </c>
      <c r="D10" s="180" t="s">
        <v>237</v>
      </c>
      <c r="E10" s="209">
        <v>42970</v>
      </c>
      <c r="F10" s="179">
        <v>42997</v>
      </c>
      <c r="G10" s="728">
        <v>42502</v>
      </c>
      <c r="H10" s="388">
        <v>42429</v>
      </c>
      <c r="I10" s="724">
        <v>568</v>
      </c>
      <c r="J10" s="761">
        <v>468</v>
      </c>
      <c r="K10" s="388" t="s">
        <v>116</v>
      </c>
      <c r="L10" s="249" t="s">
        <v>103</v>
      </c>
      <c r="M10" s="241" t="s">
        <v>78</v>
      </c>
      <c r="N10" s="241" t="s">
        <v>1267</v>
      </c>
      <c r="O10" s="241" t="s">
        <v>1268</v>
      </c>
      <c r="P10" s="620" t="s">
        <v>113</v>
      </c>
      <c r="Q10" s="501">
        <v>96.5</v>
      </c>
      <c r="R10" s="241" t="s">
        <v>74</v>
      </c>
      <c r="S10" s="622">
        <v>5532.99</v>
      </c>
      <c r="T10" s="241" t="s">
        <v>70</v>
      </c>
      <c r="U10" s="762">
        <v>1965400</v>
      </c>
    </row>
    <row r="11" spans="3:21" ht="63.75" x14ac:dyDescent="0.25">
      <c r="C11" s="168">
        <v>5</v>
      </c>
      <c r="D11" s="218" t="s">
        <v>224</v>
      </c>
      <c r="E11" s="727">
        <v>43045</v>
      </c>
      <c r="F11" s="176">
        <v>43074</v>
      </c>
      <c r="G11" s="727">
        <v>42601</v>
      </c>
      <c r="H11" s="727">
        <v>42916</v>
      </c>
      <c r="I11" s="724">
        <v>158</v>
      </c>
      <c r="J11" s="761">
        <v>444</v>
      </c>
      <c r="K11" s="208" t="s">
        <v>36</v>
      </c>
      <c r="L11" s="753" t="s">
        <v>82</v>
      </c>
      <c r="M11" s="197" t="s">
        <v>514</v>
      </c>
      <c r="N11" s="208" t="s">
        <v>1321</v>
      </c>
      <c r="O11" s="197" t="s">
        <v>1322</v>
      </c>
      <c r="P11" s="239" t="s">
        <v>130</v>
      </c>
      <c r="Q11" s="484">
        <v>3.53</v>
      </c>
      <c r="R11" s="621">
        <v>15</v>
      </c>
      <c r="S11" s="754">
        <v>461.75</v>
      </c>
      <c r="T11" s="121" t="s">
        <v>70</v>
      </c>
      <c r="U11" s="835">
        <v>36940</v>
      </c>
    </row>
    <row r="12" spans="3:21" ht="114.75" x14ac:dyDescent="0.25">
      <c r="C12" s="182">
        <v>6</v>
      </c>
      <c r="D12" s="180" t="s">
        <v>224</v>
      </c>
      <c r="E12" s="209">
        <v>43039</v>
      </c>
      <c r="F12" s="176">
        <v>43074</v>
      </c>
      <c r="G12" s="727">
        <v>42628</v>
      </c>
      <c r="H12" s="727">
        <v>42978</v>
      </c>
      <c r="I12" s="724">
        <v>96</v>
      </c>
      <c r="J12" s="761">
        <v>411</v>
      </c>
      <c r="K12" s="239" t="s">
        <v>91</v>
      </c>
      <c r="L12" s="239" t="s">
        <v>88</v>
      </c>
      <c r="M12" s="239" t="s">
        <v>169</v>
      </c>
      <c r="N12" s="239" t="s">
        <v>1323</v>
      </c>
      <c r="O12" s="239" t="s">
        <v>845</v>
      </c>
      <c r="P12" s="239" t="s">
        <v>130</v>
      </c>
      <c r="Q12" s="465">
        <v>76.14</v>
      </c>
      <c r="R12" s="239">
        <v>15</v>
      </c>
      <c r="S12" s="783">
        <v>3058.86</v>
      </c>
      <c r="T12" s="239" t="s">
        <v>1324</v>
      </c>
      <c r="U12" s="266">
        <v>1539530</v>
      </c>
    </row>
    <row r="13" spans="3:21" ht="51" x14ac:dyDescent="0.25">
      <c r="C13" s="168">
        <v>7</v>
      </c>
      <c r="D13" s="218" t="s">
        <v>224</v>
      </c>
      <c r="E13" s="209">
        <v>42782</v>
      </c>
      <c r="F13" s="179">
        <v>42808</v>
      </c>
      <c r="G13" s="729">
        <v>42387</v>
      </c>
      <c r="H13" s="727">
        <v>42735</v>
      </c>
      <c r="I13" s="724">
        <v>73</v>
      </c>
      <c r="J13" s="761">
        <v>395</v>
      </c>
      <c r="K13" s="197" t="s">
        <v>116</v>
      </c>
      <c r="L13" s="243" t="s">
        <v>94</v>
      </c>
      <c r="M13" s="239" t="s">
        <v>78</v>
      </c>
      <c r="N13" s="243" t="s">
        <v>1325</v>
      </c>
      <c r="O13" s="243" t="s">
        <v>1326</v>
      </c>
      <c r="P13" s="618" t="s">
        <v>84</v>
      </c>
      <c r="Q13" s="484">
        <v>32.299999999999997</v>
      </c>
      <c r="R13" s="621" t="s">
        <v>1327</v>
      </c>
      <c r="S13" s="730">
        <v>0.08</v>
      </c>
      <c r="T13" s="243" t="s">
        <v>70</v>
      </c>
      <c r="U13" s="763">
        <v>6447.11</v>
      </c>
    </row>
    <row r="14" spans="3:21" ht="63.75" x14ac:dyDescent="0.25">
      <c r="C14" s="182">
        <v>8</v>
      </c>
      <c r="D14" s="180" t="s">
        <v>224</v>
      </c>
      <c r="E14" s="209">
        <v>42870</v>
      </c>
      <c r="F14" s="179">
        <v>42916</v>
      </c>
      <c r="G14" s="209">
        <v>42478</v>
      </c>
      <c r="H14" s="209">
        <v>42490</v>
      </c>
      <c r="I14" s="724">
        <v>426</v>
      </c>
      <c r="J14" s="761">
        <v>392</v>
      </c>
      <c r="K14" s="208" t="s">
        <v>116</v>
      </c>
      <c r="L14" s="208" t="s">
        <v>82</v>
      </c>
      <c r="M14" s="239" t="s">
        <v>78</v>
      </c>
      <c r="N14" s="208" t="s">
        <v>1277</v>
      </c>
      <c r="O14" s="208" t="s">
        <v>1278</v>
      </c>
      <c r="P14" s="239" t="s">
        <v>72</v>
      </c>
      <c r="Q14" s="383">
        <v>42.7</v>
      </c>
      <c r="R14" s="360">
        <v>3</v>
      </c>
      <c r="S14" s="451">
        <v>2036.75</v>
      </c>
      <c r="T14" s="198" t="s">
        <v>70</v>
      </c>
      <c r="U14" s="266">
        <v>814700</v>
      </c>
    </row>
    <row r="15" spans="3:21" ht="51" x14ac:dyDescent="0.25">
      <c r="C15" s="168">
        <v>9</v>
      </c>
      <c r="D15" s="180" t="s">
        <v>224</v>
      </c>
      <c r="E15" s="204">
        <v>42723</v>
      </c>
      <c r="F15" s="218">
        <v>42752</v>
      </c>
      <c r="G15" s="388">
        <v>42332</v>
      </c>
      <c r="H15" s="388">
        <v>42521</v>
      </c>
      <c r="I15" s="724">
        <v>231</v>
      </c>
      <c r="J15" s="761">
        <v>391</v>
      </c>
      <c r="K15" s="298" t="s">
        <v>36</v>
      </c>
      <c r="L15" s="241" t="s">
        <v>82</v>
      </c>
      <c r="M15" s="241" t="s">
        <v>78</v>
      </c>
      <c r="N15" s="241" t="s">
        <v>1328</v>
      </c>
      <c r="O15" s="241" t="s">
        <v>1329</v>
      </c>
      <c r="P15" s="239" t="s">
        <v>552</v>
      </c>
      <c r="Q15" s="501">
        <v>19.600000000000001</v>
      </c>
      <c r="R15" s="371">
        <v>1</v>
      </c>
      <c r="S15" s="622">
        <v>275.97000000000003</v>
      </c>
      <c r="T15" s="241" t="s">
        <v>70</v>
      </c>
      <c r="U15" s="762">
        <v>331160</v>
      </c>
    </row>
    <row r="16" spans="3:21" ht="76.5" x14ac:dyDescent="0.25">
      <c r="C16" s="182">
        <v>10</v>
      </c>
      <c r="D16" s="180" t="s">
        <v>224</v>
      </c>
      <c r="E16" s="204">
        <v>42725</v>
      </c>
      <c r="F16" s="218">
        <v>42752</v>
      </c>
      <c r="G16" s="388">
        <v>42366</v>
      </c>
      <c r="H16" s="388">
        <v>42674</v>
      </c>
      <c r="I16" s="724">
        <v>78</v>
      </c>
      <c r="J16" s="761">
        <v>359</v>
      </c>
      <c r="K16" s="298" t="s">
        <v>36</v>
      </c>
      <c r="L16" s="784" t="s">
        <v>77</v>
      </c>
      <c r="M16" s="784" t="s">
        <v>78</v>
      </c>
      <c r="N16" s="241" t="s">
        <v>1091</v>
      </c>
      <c r="O16" s="241" t="s">
        <v>1092</v>
      </c>
      <c r="P16" s="239" t="s">
        <v>135</v>
      </c>
      <c r="Q16" s="501">
        <v>78.400000000000006</v>
      </c>
      <c r="R16" s="731" t="s">
        <v>98</v>
      </c>
      <c r="S16" s="622">
        <v>0.08</v>
      </c>
      <c r="T16" s="241" t="s">
        <v>70</v>
      </c>
      <c r="U16" s="762">
        <v>22966.3</v>
      </c>
    </row>
    <row r="17" spans="3:21" ht="76.5" x14ac:dyDescent="0.25">
      <c r="C17" s="168">
        <v>11</v>
      </c>
      <c r="D17" s="180" t="s">
        <v>224</v>
      </c>
      <c r="E17" s="209">
        <v>42816</v>
      </c>
      <c r="F17" s="524">
        <v>42836</v>
      </c>
      <c r="G17" s="729">
        <v>42464</v>
      </c>
      <c r="H17" s="727">
        <v>42735</v>
      </c>
      <c r="I17" s="724">
        <v>101</v>
      </c>
      <c r="J17" s="761">
        <v>352</v>
      </c>
      <c r="K17" s="239" t="s">
        <v>91</v>
      </c>
      <c r="L17" s="243" t="s">
        <v>119</v>
      </c>
      <c r="M17" s="243" t="s">
        <v>78</v>
      </c>
      <c r="N17" s="243" t="s">
        <v>315</v>
      </c>
      <c r="O17" s="243" t="s">
        <v>1330</v>
      </c>
      <c r="P17" s="239" t="s">
        <v>72</v>
      </c>
      <c r="Q17" s="466">
        <v>78.599999999999994</v>
      </c>
      <c r="R17" s="243">
        <v>3</v>
      </c>
      <c r="S17" s="401">
        <v>4642.47</v>
      </c>
      <c r="T17" s="243" t="s">
        <v>70</v>
      </c>
      <c r="U17" s="836">
        <v>1838600</v>
      </c>
    </row>
    <row r="18" spans="3:21" ht="76.5" x14ac:dyDescent="0.25">
      <c r="C18" s="182">
        <v>12</v>
      </c>
      <c r="D18" s="180" t="s">
        <v>224</v>
      </c>
      <c r="E18" s="209">
        <v>42816</v>
      </c>
      <c r="F18" s="524">
        <v>42836</v>
      </c>
      <c r="G18" s="729">
        <v>42464</v>
      </c>
      <c r="H18" s="727">
        <v>42735</v>
      </c>
      <c r="I18" s="724">
        <v>101</v>
      </c>
      <c r="J18" s="761">
        <v>352</v>
      </c>
      <c r="K18" s="239" t="s">
        <v>91</v>
      </c>
      <c r="L18" s="243" t="s">
        <v>119</v>
      </c>
      <c r="M18" s="243" t="s">
        <v>78</v>
      </c>
      <c r="N18" s="243" t="s">
        <v>315</v>
      </c>
      <c r="O18" s="243" t="s">
        <v>1330</v>
      </c>
      <c r="P18" s="239" t="s">
        <v>72</v>
      </c>
      <c r="Q18" s="466">
        <v>312.7</v>
      </c>
      <c r="R18" s="243">
        <v>3</v>
      </c>
      <c r="S18" s="401">
        <v>17546.73</v>
      </c>
      <c r="T18" s="243" t="s">
        <v>70</v>
      </c>
      <c r="U18" s="836">
        <v>6949200</v>
      </c>
    </row>
    <row r="19" spans="3:21" ht="76.5" x14ac:dyDescent="0.25">
      <c r="C19" s="168">
        <v>13</v>
      </c>
      <c r="D19" s="180" t="s">
        <v>237</v>
      </c>
      <c r="E19" s="209">
        <v>42970</v>
      </c>
      <c r="F19" s="179">
        <v>43055</v>
      </c>
      <c r="G19" s="727">
        <v>42646</v>
      </c>
      <c r="H19" s="209">
        <v>42643</v>
      </c>
      <c r="I19" s="724">
        <v>412</v>
      </c>
      <c r="J19" s="761">
        <v>324</v>
      </c>
      <c r="K19" s="208" t="s">
        <v>116</v>
      </c>
      <c r="L19" s="239" t="s">
        <v>118</v>
      </c>
      <c r="M19" s="239" t="s">
        <v>78</v>
      </c>
      <c r="N19" s="239" t="s">
        <v>1283</v>
      </c>
      <c r="O19" s="239" t="s">
        <v>1284</v>
      </c>
      <c r="P19" s="239" t="s">
        <v>530</v>
      </c>
      <c r="Q19" s="383">
        <v>118</v>
      </c>
      <c r="R19" s="360" t="s">
        <v>1112</v>
      </c>
      <c r="S19" s="212">
        <v>1628.21</v>
      </c>
      <c r="T19" s="239" t="s">
        <v>70</v>
      </c>
      <c r="U19" s="828">
        <v>1829700</v>
      </c>
    </row>
    <row r="20" spans="3:21" ht="102" x14ac:dyDescent="0.25">
      <c r="C20" s="182">
        <v>14</v>
      </c>
      <c r="D20" s="218" t="s">
        <v>224</v>
      </c>
      <c r="E20" s="209">
        <v>42816</v>
      </c>
      <c r="F20" s="524">
        <v>42832</v>
      </c>
      <c r="G20" s="729">
        <v>42494</v>
      </c>
      <c r="H20" s="727">
        <v>42735</v>
      </c>
      <c r="I20" s="724">
        <v>97</v>
      </c>
      <c r="J20" s="761">
        <v>322</v>
      </c>
      <c r="K20" s="239" t="s">
        <v>91</v>
      </c>
      <c r="L20" s="243" t="s">
        <v>1269</v>
      </c>
      <c r="M20" s="243" t="s">
        <v>1331</v>
      </c>
      <c r="N20" s="243" t="s">
        <v>1332</v>
      </c>
      <c r="O20" s="243" t="s">
        <v>1333</v>
      </c>
      <c r="P20" s="124" t="s">
        <v>123</v>
      </c>
      <c r="Q20" s="484">
        <v>132</v>
      </c>
      <c r="R20" s="621">
        <v>1</v>
      </c>
      <c r="S20" s="730">
        <v>2333</v>
      </c>
      <c r="T20" s="243" t="s">
        <v>70</v>
      </c>
      <c r="U20" s="763">
        <v>2799600</v>
      </c>
    </row>
    <row r="21" spans="3:21" ht="76.5" x14ac:dyDescent="0.25">
      <c r="C21" s="168">
        <v>15</v>
      </c>
      <c r="D21" s="218" t="s">
        <v>224</v>
      </c>
      <c r="E21" s="204">
        <v>42948</v>
      </c>
      <c r="F21" s="179">
        <v>42997</v>
      </c>
      <c r="G21" s="388">
        <v>42633</v>
      </c>
      <c r="H21" s="727">
        <v>42613</v>
      </c>
      <c r="I21" s="724">
        <v>384</v>
      </c>
      <c r="J21" s="761">
        <v>315</v>
      </c>
      <c r="K21" s="624" t="s">
        <v>91</v>
      </c>
      <c r="L21" s="241" t="s">
        <v>100</v>
      </c>
      <c r="M21" s="241" t="s">
        <v>101</v>
      </c>
      <c r="N21" s="241" t="s">
        <v>1334</v>
      </c>
      <c r="O21" s="241" t="s">
        <v>1335</v>
      </c>
      <c r="P21" s="239" t="s">
        <v>102</v>
      </c>
      <c r="Q21" s="501">
        <v>182</v>
      </c>
      <c r="R21" s="371">
        <v>3</v>
      </c>
      <c r="S21" s="247">
        <v>392.26</v>
      </c>
      <c r="T21" s="241" t="s">
        <v>99</v>
      </c>
      <c r="U21" s="762">
        <v>3423300</v>
      </c>
    </row>
    <row r="22" spans="3:21" ht="76.5" x14ac:dyDescent="0.25">
      <c r="C22" s="182">
        <v>16</v>
      </c>
      <c r="D22" s="218" t="s">
        <v>224</v>
      </c>
      <c r="E22" s="204">
        <v>42948</v>
      </c>
      <c r="F22" s="179">
        <v>42997</v>
      </c>
      <c r="G22" s="388">
        <v>42633</v>
      </c>
      <c r="H22" s="727">
        <v>42613</v>
      </c>
      <c r="I22" s="724">
        <v>384</v>
      </c>
      <c r="J22" s="761">
        <v>315</v>
      </c>
      <c r="K22" s="624" t="s">
        <v>91</v>
      </c>
      <c r="L22" s="241" t="s">
        <v>100</v>
      </c>
      <c r="M22" s="241" t="s">
        <v>101</v>
      </c>
      <c r="N22" s="241" t="s">
        <v>1334</v>
      </c>
      <c r="O22" s="241" t="s">
        <v>1336</v>
      </c>
      <c r="P22" s="239" t="s">
        <v>102</v>
      </c>
      <c r="Q22" s="501">
        <v>200</v>
      </c>
      <c r="R22" s="371">
        <v>3</v>
      </c>
      <c r="S22" s="247">
        <v>138.06</v>
      </c>
      <c r="T22" s="241" t="s">
        <v>99</v>
      </c>
      <c r="U22" s="762">
        <v>2945100</v>
      </c>
    </row>
    <row r="23" spans="3:21" ht="51" x14ac:dyDescent="0.25">
      <c r="C23" s="168">
        <v>17</v>
      </c>
      <c r="D23" s="218" t="s">
        <v>224</v>
      </c>
      <c r="E23" s="727">
        <v>42704</v>
      </c>
      <c r="F23" s="179">
        <v>42782</v>
      </c>
      <c r="G23" s="727">
        <v>42399</v>
      </c>
      <c r="H23" s="727">
        <v>42613</v>
      </c>
      <c r="I23" s="724">
        <v>169</v>
      </c>
      <c r="J23" s="761">
        <v>305</v>
      </c>
      <c r="K23" s="208" t="s">
        <v>91</v>
      </c>
      <c r="L23" s="239" t="s">
        <v>66</v>
      </c>
      <c r="M23" s="239" t="s">
        <v>67</v>
      </c>
      <c r="N23" s="239" t="s">
        <v>1225</v>
      </c>
      <c r="O23" s="239" t="s">
        <v>188</v>
      </c>
      <c r="P23" s="632" t="s">
        <v>35</v>
      </c>
      <c r="Q23" s="465">
        <v>4.59</v>
      </c>
      <c r="R23" s="239">
        <v>50</v>
      </c>
      <c r="S23" s="242">
        <v>20216.669999999998</v>
      </c>
      <c r="T23" s="239" t="s">
        <v>70</v>
      </c>
      <c r="U23" s="830">
        <v>485200</v>
      </c>
    </row>
    <row r="24" spans="3:21" ht="51" x14ac:dyDescent="0.25">
      <c r="C24" s="182">
        <v>18</v>
      </c>
      <c r="D24" s="183" t="s">
        <v>224</v>
      </c>
      <c r="E24" s="727">
        <v>42704</v>
      </c>
      <c r="F24" s="179">
        <v>42782</v>
      </c>
      <c r="G24" s="727">
        <v>42400</v>
      </c>
      <c r="H24" s="727">
        <v>42613</v>
      </c>
      <c r="I24" s="724">
        <v>169</v>
      </c>
      <c r="J24" s="761">
        <v>304</v>
      </c>
      <c r="K24" s="208" t="s">
        <v>91</v>
      </c>
      <c r="L24" s="239" t="s">
        <v>66</v>
      </c>
      <c r="M24" s="239" t="s">
        <v>67</v>
      </c>
      <c r="N24" s="239" t="s">
        <v>1225</v>
      </c>
      <c r="O24" s="239" t="s">
        <v>1235</v>
      </c>
      <c r="P24" s="632" t="s">
        <v>35</v>
      </c>
      <c r="Q24" s="465">
        <v>2.79</v>
      </c>
      <c r="R24" s="239">
        <v>50</v>
      </c>
      <c r="S24" s="242">
        <v>7266.67</v>
      </c>
      <c r="T24" s="239" t="s">
        <v>70</v>
      </c>
      <c r="U24" s="830">
        <v>174400</v>
      </c>
    </row>
    <row r="25" spans="3:21" ht="76.5" x14ac:dyDescent="0.25">
      <c r="C25" s="168">
        <v>19</v>
      </c>
      <c r="D25" s="183" t="s">
        <v>237</v>
      </c>
      <c r="E25" s="204">
        <v>42760</v>
      </c>
      <c r="F25" s="218">
        <v>42794</v>
      </c>
      <c r="G25" s="388">
        <v>42457</v>
      </c>
      <c r="H25" s="388">
        <v>42124</v>
      </c>
      <c r="I25" s="724">
        <v>670</v>
      </c>
      <c r="J25" s="761">
        <v>303</v>
      </c>
      <c r="K25" s="241" t="s">
        <v>678</v>
      </c>
      <c r="L25" s="241" t="s">
        <v>92</v>
      </c>
      <c r="M25" s="241" t="s">
        <v>78</v>
      </c>
      <c r="N25" s="241" t="s">
        <v>1260</v>
      </c>
      <c r="O25" s="241" t="s">
        <v>1261</v>
      </c>
      <c r="P25" s="239" t="s">
        <v>530</v>
      </c>
      <c r="Q25" s="508">
        <v>43.7</v>
      </c>
      <c r="R25" s="725" t="s">
        <v>367</v>
      </c>
      <c r="S25" s="726">
        <v>0.08</v>
      </c>
      <c r="T25" s="241" t="s">
        <v>70</v>
      </c>
      <c r="U25" s="770">
        <v>8800</v>
      </c>
    </row>
    <row r="26" spans="3:21" ht="141" thickBot="1" x14ac:dyDescent="0.3">
      <c r="C26" s="174">
        <v>20</v>
      </c>
      <c r="D26" s="184" t="s">
        <v>224</v>
      </c>
      <c r="E26" s="175">
        <v>43066</v>
      </c>
      <c r="F26" s="130">
        <v>43095</v>
      </c>
      <c r="G26" s="772">
        <v>42765</v>
      </c>
      <c r="H26" s="772">
        <v>42794</v>
      </c>
      <c r="I26" s="774">
        <v>301</v>
      </c>
      <c r="J26" s="773">
        <v>301</v>
      </c>
      <c r="K26" s="441" t="s">
        <v>91</v>
      </c>
      <c r="L26" s="441" t="s">
        <v>119</v>
      </c>
      <c r="M26" s="437" t="s">
        <v>131</v>
      </c>
      <c r="N26" s="441" t="s">
        <v>1337</v>
      </c>
      <c r="O26" s="441" t="s">
        <v>1338</v>
      </c>
      <c r="P26" s="441" t="s">
        <v>1339</v>
      </c>
      <c r="Q26" s="612">
        <v>37.1</v>
      </c>
      <c r="R26" s="441" t="s">
        <v>98</v>
      </c>
      <c r="S26" s="430">
        <v>0.08</v>
      </c>
      <c r="T26" s="441" t="s">
        <v>70</v>
      </c>
      <c r="U26" s="837">
        <v>12373.56</v>
      </c>
    </row>
  </sheetData>
  <mergeCells count="1">
    <mergeCell ref="C3:U3"/>
  </mergeCells>
  <printOptions horizontalCentered="1"/>
  <pageMargins left="0.11811023622047245" right="0.11811023622047245" top="0.55118110236220474" bottom="0.55118110236220474" header="0.19685039370078741" footer="0.11811023622047245"/>
  <pageSetup paperSize="9" scale="43"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U26"/>
  <sheetViews>
    <sheetView showGridLines="0" zoomScale="60" zoomScaleNormal="60" workbookViewId="0">
      <selection activeCell="C3" sqref="C3:U3"/>
    </sheetView>
  </sheetViews>
  <sheetFormatPr defaultRowHeight="15" x14ac:dyDescent="0.25"/>
  <cols>
    <col min="4" max="4" width="11.28515625" customWidth="1"/>
    <col min="5" max="5" width="12" customWidth="1"/>
    <col min="6" max="6" width="12.42578125" customWidth="1"/>
    <col min="7" max="7" width="14.85546875" customWidth="1"/>
    <col min="8" max="8" width="12.28515625" customWidth="1"/>
    <col min="9" max="9" width="19.140625" customWidth="1"/>
    <col min="10" max="10" width="15.5703125" customWidth="1"/>
    <col min="11" max="11" width="10.85546875" customWidth="1"/>
    <col min="14" max="14" width="20.28515625" customWidth="1"/>
    <col min="16" max="16" width="12" customWidth="1"/>
    <col min="19" max="19" width="14.42578125" customWidth="1"/>
    <col min="21" max="21" width="16.7109375" customWidth="1"/>
  </cols>
  <sheetData>
    <row r="2" spans="3:21" ht="15.75" thickBot="1" x14ac:dyDescent="0.3"/>
    <row r="3" spans="3:21" ht="118.5" customHeight="1" thickBot="1" x14ac:dyDescent="0.3">
      <c r="C3" s="1523" t="s">
        <v>1810</v>
      </c>
      <c r="D3" s="1524"/>
      <c r="E3" s="1538"/>
      <c r="F3" s="1538"/>
      <c r="G3" s="1538"/>
      <c r="H3" s="1538"/>
      <c r="I3" s="1538"/>
      <c r="J3" s="1538"/>
      <c r="K3" s="1538"/>
      <c r="L3" s="1538"/>
      <c r="M3" s="1538"/>
      <c r="N3" s="1538"/>
      <c r="O3" s="1538"/>
      <c r="P3" s="1538"/>
      <c r="Q3" s="1538"/>
      <c r="R3" s="1538"/>
      <c r="S3" s="1538"/>
      <c r="T3" s="1538"/>
      <c r="U3" s="1539"/>
    </row>
    <row r="4" spans="3:21" ht="29.25" thickBot="1" x14ac:dyDescent="0.5">
      <c r="C4" s="225"/>
      <c r="D4" s="456"/>
      <c r="E4" s="224"/>
      <c r="F4" s="224"/>
      <c r="G4" s="224"/>
      <c r="H4" s="224"/>
      <c r="I4" s="224"/>
      <c r="J4" s="224"/>
      <c r="K4" s="224"/>
      <c r="L4" s="224"/>
      <c r="M4" s="224"/>
      <c r="N4" s="224"/>
      <c r="O4" s="224"/>
      <c r="P4" s="224"/>
      <c r="Q4" s="224"/>
      <c r="R4" s="224"/>
      <c r="S4" s="224"/>
      <c r="T4" s="224"/>
      <c r="U4" s="224"/>
    </row>
    <row r="5" spans="3:21" ht="143.25" customHeight="1" thickBot="1" x14ac:dyDescent="0.3">
      <c r="C5" s="897" t="s">
        <v>48</v>
      </c>
      <c r="D5" s="893" t="s">
        <v>223</v>
      </c>
      <c r="E5" s="898" t="s">
        <v>198</v>
      </c>
      <c r="F5" s="898" t="s">
        <v>49</v>
      </c>
      <c r="G5" s="898" t="s">
        <v>199</v>
      </c>
      <c r="H5" s="899" t="s">
        <v>175</v>
      </c>
      <c r="I5" s="899" t="s">
        <v>200</v>
      </c>
      <c r="J5" s="899" t="s">
        <v>242</v>
      </c>
      <c r="K5" s="899" t="s">
        <v>50</v>
      </c>
      <c r="L5" s="899" t="s">
        <v>51</v>
      </c>
      <c r="M5" s="899" t="s">
        <v>52</v>
      </c>
      <c r="N5" s="899" t="s">
        <v>53</v>
      </c>
      <c r="O5" s="899" t="s">
        <v>54</v>
      </c>
      <c r="P5" s="899" t="s">
        <v>57</v>
      </c>
      <c r="Q5" s="900" t="s">
        <v>58</v>
      </c>
      <c r="R5" s="899" t="s">
        <v>59</v>
      </c>
      <c r="S5" s="901" t="s">
        <v>60</v>
      </c>
      <c r="T5" s="902" t="s">
        <v>61</v>
      </c>
      <c r="U5" s="903" t="s">
        <v>62</v>
      </c>
    </row>
    <row r="6" spans="3:21" ht="15.75" thickBot="1" x14ac:dyDescent="0.3">
      <c r="C6" s="912">
        <v>1</v>
      </c>
      <c r="D6" s="913">
        <v>2</v>
      </c>
      <c r="E6" s="913">
        <v>3</v>
      </c>
      <c r="F6" s="913">
        <v>4</v>
      </c>
      <c r="G6" s="913">
        <v>5</v>
      </c>
      <c r="H6" s="913">
        <v>6</v>
      </c>
      <c r="I6" s="913">
        <v>7</v>
      </c>
      <c r="J6" s="913">
        <v>8</v>
      </c>
      <c r="K6" s="913">
        <v>9</v>
      </c>
      <c r="L6" s="913">
        <v>10</v>
      </c>
      <c r="M6" s="913">
        <v>11</v>
      </c>
      <c r="N6" s="913">
        <v>12</v>
      </c>
      <c r="O6" s="913">
        <v>13</v>
      </c>
      <c r="P6" s="913">
        <v>14</v>
      </c>
      <c r="Q6" s="913">
        <v>15</v>
      </c>
      <c r="R6" s="913">
        <v>16</v>
      </c>
      <c r="S6" s="913">
        <v>17</v>
      </c>
      <c r="T6" s="913">
        <v>18</v>
      </c>
      <c r="U6" s="914">
        <v>19</v>
      </c>
    </row>
    <row r="7" spans="3:21" ht="38.25" x14ac:dyDescent="0.25">
      <c r="C7" s="288">
        <v>1</v>
      </c>
      <c r="D7" s="825" t="s">
        <v>224</v>
      </c>
      <c r="E7" s="904">
        <v>42935</v>
      </c>
      <c r="F7" s="814">
        <v>42936</v>
      </c>
      <c r="G7" s="905">
        <v>42898</v>
      </c>
      <c r="H7" s="905">
        <v>42920</v>
      </c>
      <c r="I7" s="906">
        <v>16</v>
      </c>
      <c r="J7" s="826">
        <v>37</v>
      </c>
      <c r="K7" s="815" t="s">
        <v>36</v>
      </c>
      <c r="L7" s="907" t="s">
        <v>77</v>
      </c>
      <c r="M7" s="412" t="s">
        <v>78</v>
      </c>
      <c r="N7" s="412" t="s">
        <v>218</v>
      </c>
      <c r="O7" s="412" t="s">
        <v>1292</v>
      </c>
      <c r="P7" s="908" t="s">
        <v>113</v>
      </c>
      <c r="Q7" s="909">
        <v>13.5</v>
      </c>
      <c r="R7" s="412">
        <v>1</v>
      </c>
      <c r="S7" s="910">
        <v>207.5</v>
      </c>
      <c r="T7" s="412" t="s">
        <v>70</v>
      </c>
      <c r="U7" s="911">
        <v>249000</v>
      </c>
    </row>
    <row r="8" spans="3:21" ht="76.5" x14ac:dyDescent="0.25">
      <c r="C8" s="285">
        <v>2</v>
      </c>
      <c r="D8" s="181" t="s">
        <v>224</v>
      </c>
      <c r="E8" s="209">
        <v>42921</v>
      </c>
      <c r="F8" s="179">
        <v>42936</v>
      </c>
      <c r="G8" s="727">
        <v>42895</v>
      </c>
      <c r="H8" s="727">
        <v>42916</v>
      </c>
      <c r="I8" s="761">
        <v>20</v>
      </c>
      <c r="J8" s="724">
        <v>26</v>
      </c>
      <c r="K8" s="208" t="s">
        <v>678</v>
      </c>
      <c r="L8" s="239" t="s">
        <v>1154</v>
      </c>
      <c r="M8" s="239" t="s">
        <v>1155</v>
      </c>
      <c r="N8" s="239" t="s">
        <v>1156</v>
      </c>
      <c r="O8" s="239" t="s">
        <v>1157</v>
      </c>
      <c r="P8" s="239" t="s">
        <v>130</v>
      </c>
      <c r="Q8" s="383">
        <v>1962.3</v>
      </c>
      <c r="R8" s="360">
        <v>0.15</v>
      </c>
      <c r="S8" s="451">
        <v>117111.59</v>
      </c>
      <c r="T8" s="198" t="s">
        <v>1158</v>
      </c>
      <c r="U8" s="266">
        <v>64541500</v>
      </c>
    </row>
    <row r="9" spans="3:21" ht="51" x14ac:dyDescent="0.25">
      <c r="C9" s="269">
        <v>3</v>
      </c>
      <c r="D9" s="181" t="s">
        <v>224</v>
      </c>
      <c r="E9" s="204">
        <v>42990</v>
      </c>
      <c r="F9" s="179">
        <v>43011</v>
      </c>
      <c r="G9" s="388">
        <v>42958</v>
      </c>
      <c r="H9" s="388">
        <v>42977</v>
      </c>
      <c r="I9" s="761">
        <v>34</v>
      </c>
      <c r="J9" s="724">
        <v>32</v>
      </c>
      <c r="K9" s="205" t="s">
        <v>91</v>
      </c>
      <c r="L9" s="241" t="s">
        <v>100</v>
      </c>
      <c r="M9" s="241" t="s">
        <v>78</v>
      </c>
      <c r="N9" s="241" t="s">
        <v>1293</v>
      </c>
      <c r="O9" s="241" t="s">
        <v>1294</v>
      </c>
      <c r="P9" s="239" t="s">
        <v>72</v>
      </c>
      <c r="Q9" s="501">
        <v>446.3</v>
      </c>
      <c r="R9" s="371">
        <v>3</v>
      </c>
      <c r="S9" s="622">
        <v>23314.57</v>
      </c>
      <c r="T9" s="241" t="s">
        <v>70</v>
      </c>
      <c r="U9" s="762">
        <v>9054200</v>
      </c>
    </row>
    <row r="10" spans="3:21" ht="51" x14ac:dyDescent="0.25">
      <c r="C10" s="285">
        <v>4</v>
      </c>
      <c r="D10" s="181" t="s">
        <v>224</v>
      </c>
      <c r="E10" s="207">
        <v>42814</v>
      </c>
      <c r="F10" s="524">
        <v>42836</v>
      </c>
      <c r="G10" s="729">
        <v>42620</v>
      </c>
      <c r="H10" s="729">
        <v>42800</v>
      </c>
      <c r="I10" s="761">
        <v>36</v>
      </c>
      <c r="J10" s="724">
        <v>194</v>
      </c>
      <c r="K10" s="239" t="s">
        <v>91</v>
      </c>
      <c r="L10" s="243" t="s">
        <v>1269</v>
      </c>
      <c r="M10" s="243" t="s">
        <v>78</v>
      </c>
      <c r="N10" s="243" t="s">
        <v>1295</v>
      </c>
      <c r="O10" s="243" t="s">
        <v>1296</v>
      </c>
      <c r="P10" s="239" t="s">
        <v>72</v>
      </c>
      <c r="Q10" s="484">
        <v>625.70000000000005</v>
      </c>
      <c r="R10" s="621">
        <v>3</v>
      </c>
      <c r="S10" s="730">
        <v>22286.12</v>
      </c>
      <c r="T10" s="243" t="s">
        <v>70</v>
      </c>
      <c r="U10" s="763">
        <v>8588100</v>
      </c>
    </row>
    <row r="11" spans="3:21" ht="51" x14ac:dyDescent="0.25">
      <c r="C11" s="269">
        <v>5</v>
      </c>
      <c r="D11" s="181" t="s">
        <v>224</v>
      </c>
      <c r="E11" s="209">
        <v>43066</v>
      </c>
      <c r="F11" s="179">
        <v>43095</v>
      </c>
      <c r="G11" s="209">
        <v>43052</v>
      </c>
      <c r="H11" s="209">
        <v>43039</v>
      </c>
      <c r="I11" s="761">
        <v>56</v>
      </c>
      <c r="J11" s="724">
        <v>14</v>
      </c>
      <c r="K11" s="208" t="s">
        <v>91</v>
      </c>
      <c r="L11" s="210" t="s">
        <v>66</v>
      </c>
      <c r="M11" s="619" t="s">
        <v>73</v>
      </c>
      <c r="N11" s="208" t="s">
        <v>1297</v>
      </c>
      <c r="O11" s="208" t="s">
        <v>633</v>
      </c>
      <c r="P11" s="239" t="s">
        <v>935</v>
      </c>
      <c r="Q11" s="459">
        <v>30.2</v>
      </c>
      <c r="R11" s="381" t="s">
        <v>367</v>
      </c>
      <c r="S11" s="755">
        <v>0.08</v>
      </c>
      <c r="T11" s="133" t="s">
        <v>70</v>
      </c>
      <c r="U11" s="764">
        <v>80357.41</v>
      </c>
    </row>
    <row r="12" spans="3:21" ht="38.25" x14ac:dyDescent="0.25">
      <c r="C12" s="285">
        <v>6</v>
      </c>
      <c r="D12" s="181" t="s">
        <v>224</v>
      </c>
      <c r="E12" s="727">
        <v>43077</v>
      </c>
      <c r="F12" s="179">
        <v>43095</v>
      </c>
      <c r="G12" s="209">
        <v>43060</v>
      </c>
      <c r="H12" s="209">
        <v>43039</v>
      </c>
      <c r="I12" s="761">
        <v>56</v>
      </c>
      <c r="J12" s="724">
        <v>17</v>
      </c>
      <c r="K12" s="208" t="s">
        <v>473</v>
      </c>
      <c r="L12" s="210" t="s">
        <v>66</v>
      </c>
      <c r="M12" s="619" t="s">
        <v>1200</v>
      </c>
      <c r="N12" s="208" t="s">
        <v>1201</v>
      </c>
      <c r="O12" s="133" t="s">
        <v>586</v>
      </c>
      <c r="P12" s="208" t="s">
        <v>163</v>
      </c>
      <c r="Q12" s="459">
        <v>44</v>
      </c>
      <c r="R12" s="198">
        <v>12</v>
      </c>
      <c r="S12" s="359">
        <v>20223</v>
      </c>
      <c r="T12" s="133" t="s">
        <v>80</v>
      </c>
      <c r="U12" s="764">
        <v>2022300</v>
      </c>
    </row>
    <row r="13" spans="3:21" ht="76.5" x14ac:dyDescent="0.25">
      <c r="C13" s="269">
        <v>7</v>
      </c>
      <c r="D13" s="181" t="s">
        <v>224</v>
      </c>
      <c r="E13" s="209">
        <v>43070</v>
      </c>
      <c r="F13" s="179">
        <v>43095</v>
      </c>
      <c r="G13" s="209">
        <v>43054</v>
      </c>
      <c r="H13" s="209">
        <v>43039</v>
      </c>
      <c r="I13" s="761">
        <v>56</v>
      </c>
      <c r="J13" s="724">
        <v>16</v>
      </c>
      <c r="K13" s="133" t="s">
        <v>91</v>
      </c>
      <c r="L13" s="133" t="s">
        <v>66</v>
      </c>
      <c r="M13" s="381" t="s">
        <v>73</v>
      </c>
      <c r="N13" s="208" t="s">
        <v>1151</v>
      </c>
      <c r="O13" s="133" t="s">
        <v>1160</v>
      </c>
      <c r="P13" s="239" t="s">
        <v>72</v>
      </c>
      <c r="Q13" s="506">
        <v>1069.5</v>
      </c>
      <c r="R13" s="381">
        <v>3</v>
      </c>
      <c r="S13" s="242">
        <v>75705</v>
      </c>
      <c r="T13" s="133" t="s">
        <v>70</v>
      </c>
      <c r="U13" s="765">
        <v>30282000</v>
      </c>
    </row>
    <row r="14" spans="3:21" ht="38.25" x14ac:dyDescent="0.25">
      <c r="C14" s="285">
        <v>8</v>
      </c>
      <c r="D14" s="181" t="s">
        <v>224</v>
      </c>
      <c r="E14" s="209">
        <v>43075</v>
      </c>
      <c r="F14" s="179">
        <v>43095</v>
      </c>
      <c r="G14" s="209">
        <v>43060</v>
      </c>
      <c r="H14" s="209">
        <v>43039</v>
      </c>
      <c r="I14" s="761">
        <v>56</v>
      </c>
      <c r="J14" s="724">
        <v>15</v>
      </c>
      <c r="K14" s="208" t="s">
        <v>473</v>
      </c>
      <c r="L14" s="210" t="s">
        <v>66</v>
      </c>
      <c r="M14" s="619" t="s">
        <v>1298</v>
      </c>
      <c r="N14" s="208" t="s">
        <v>1201</v>
      </c>
      <c r="O14" s="133" t="s">
        <v>1299</v>
      </c>
      <c r="P14" s="208" t="s">
        <v>163</v>
      </c>
      <c r="Q14" s="459">
        <v>20</v>
      </c>
      <c r="R14" s="198">
        <v>12</v>
      </c>
      <c r="S14" s="359">
        <v>6524</v>
      </c>
      <c r="T14" s="133" t="s">
        <v>80</v>
      </c>
      <c r="U14" s="764">
        <v>65240</v>
      </c>
    </row>
    <row r="15" spans="3:21" ht="51" x14ac:dyDescent="0.25">
      <c r="C15" s="269">
        <v>9</v>
      </c>
      <c r="D15" s="181" t="s">
        <v>224</v>
      </c>
      <c r="E15" s="209">
        <v>43066</v>
      </c>
      <c r="F15" s="179">
        <v>43095</v>
      </c>
      <c r="G15" s="727">
        <v>43059</v>
      </c>
      <c r="H15" s="727">
        <v>43039</v>
      </c>
      <c r="I15" s="761">
        <v>56</v>
      </c>
      <c r="J15" s="724">
        <v>7</v>
      </c>
      <c r="K15" s="239" t="s">
        <v>116</v>
      </c>
      <c r="L15" s="239" t="s">
        <v>88</v>
      </c>
      <c r="M15" s="360" t="s">
        <v>78</v>
      </c>
      <c r="N15" s="239" t="s">
        <v>1300</v>
      </c>
      <c r="O15" s="239" t="s">
        <v>1301</v>
      </c>
      <c r="P15" s="618" t="s">
        <v>84</v>
      </c>
      <c r="Q15" s="465">
        <v>162.97999999999999</v>
      </c>
      <c r="R15" s="756" t="s">
        <v>98</v>
      </c>
      <c r="S15" s="242">
        <v>0.08</v>
      </c>
      <c r="T15" s="239" t="s">
        <v>70</v>
      </c>
      <c r="U15" s="267">
        <v>21174.78</v>
      </c>
    </row>
    <row r="16" spans="3:21" ht="63.75" x14ac:dyDescent="0.25">
      <c r="C16" s="285">
        <v>10</v>
      </c>
      <c r="D16" s="181" t="s">
        <v>224</v>
      </c>
      <c r="E16" s="209">
        <v>43066</v>
      </c>
      <c r="F16" s="179">
        <v>43095</v>
      </c>
      <c r="G16" s="727">
        <v>42996</v>
      </c>
      <c r="H16" s="727">
        <v>43039</v>
      </c>
      <c r="I16" s="761">
        <v>56</v>
      </c>
      <c r="J16" s="724">
        <v>70</v>
      </c>
      <c r="K16" s="239" t="s">
        <v>116</v>
      </c>
      <c r="L16" s="239" t="s">
        <v>88</v>
      </c>
      <c r="M16" s="360" t="s">
        <v>78</v>
      </c>
      <c r="N16" s="239" t="s">
        <v>1302</v>
      </c>
      <c r="O16" s="239" t="s">
        <v>1301</v>
      </c>
      <c r="P16" s="618" t="s">
        <v>84</v>
      </c>
      <c r="Q16" s="465">
        <v>268.92</v>
      </c>
      <c r="R16" s="756" t="s">
        <v>98</v>
      </c>
      <c r="S16" s="242">
        <v>0.08</v>
      </c>
      <c r="T16" s="239" t="s">
        <v>70</v>
      </c>
      <c r="U16" s="267">
        <v>34938.76</v>
      </c>
    </row>
    <row r="17" spans="3:21" ht="63.75" x14ac:dyDescent="0.25">
      <c r="C17" s="269">
        <v>11</v>
      </c>
      <c r="D17" s="181" t="s">
        <v>224</v>
      </c>
      <c r="E17" s="209">
        <v>42789</v>
      </c>
      <c r="F17" s="218">
        <v>42794</v>
      </c>
      <c r="G17" s="757">
        <v>42640</v>
      </c>
      <c r="H17" s="727">
        <v>42734</v>
      </c>
      <c r="I17" s="761">
        <v>60</v>
      </c>
      <c r="J17" s="724">
        <v>149</v>
      </c>
      <c r="K17" s="298" t="s">
        <v>36</v>
      </c>
      <c r="L17" s="626" t="s">
        <v>66</v>
      </c>
      <c r="M17" s="626" t="s">
        <v>67</v>
      </c>
      <c r="N17" s="627" t="s">
        <v>1303</v>
      </c>
      <c r="O17" s="626" t="s">
        <v>75</v>
      </c>
      <c r="P17" s="628" t="s">
        <v>35</v>
      </c>
      <c r="Q17" s="629">
        <v>1.5</v>
      </c>
      <c r="R17" s="630">
        <v>50</v>
      </c>
      <c r="S17" s="631">
        <v>4287.5</v>
      </c>
      <c r="T17" s="627" t="s">
        <v>70</v>
      </c>
      <c r="U17" s="766">
        <v>102900</v>
      </c>
    </row>
    <row r="18" spans="3:21" ht="63.75" x14ac:dyDescent="0.25">
      <c r="C18" s="285">
        <v>12</v>
      </c>
      <c r="D18" s="181" t="s">
        <v>224</v>
      </c>
      <c r="E18" s="209">
        <v>42789</v>
      </c>
      <c r="F18" s="218">
        <v>42794</v>
      </c>
      <c r="G18" s="757">
        <v>42639</v>
      </c>
      <c r="H18" s="727">
        <v>42733</v>
      </c>
      <c r="I18" s="761">
        <v>61</v>
      </c>
      <c r="J18" s="724">
        <v>150</v>
      </c>
      <c r="K18" s="298" t="s">
        <v>36</v>
      </c>
      <c r="L18" s="626" t="s">
        <v>66</v>
      </c>
      <c r="M18" s="626" t="s">
        <v>67</v>
      </c>
      <c r="N18" s="627" t="s">
        <v>1304</v>
      </c>
      <c r="O18" s="626" t="s">
        <v>196</v>
      </c>
      <c r="P18" s="628" t="s">
        <v>35</v>
      </c>
      <c r="Q18" s="629">
        <v>1.5</v>
      </c>
      <c r="R18" s="630">
        <v>50</v>
      </c>
      <c r="S18" s="631">
        <v>4304.17</v>
      </c>
      <c r="T18" s="627" t="s">
        <v>70</v>
      </c>
      <c r="U18" s="766">
        <v>103300</v>
      </c>
    </row>
    <row r="19" spans="3:21" ht="63.75" x14ac:dyDescent="0.25">
      <c r="C19" s="269">
        <v>13</v>
      </c>
      <c r="D19" s="181" t="s">
        <v>224</v>
      </c>
      <c r="E19" s="209">
        <v>42789</v>
      </c>
      <c r="F19" s="218">
        <v>42794</v>
      </c>
      <c r="G19" s="757">
        <v>42638</v>
      </c>
      <c r="H19" s="727">
        <v>42732</v>
      </c>
      <c r="I19" s="761">
        <v>62</v>
      </c>
      <c r="J19" s="724">
        <v>151</v>
      </c>
      <c r="K19" s="298" t="s">
        <v>36</v>
      </c>
      <c r="L19" s="626" t="s">
        <v>66</v>
      </c>
      <c r="M19" s="626" t="s">
        <v>67</v>
      </c>
      <c r="N19" s="627" t="s">
        <v>1305</v>
      </c>
      <c r="O19" s="626" t="s">
        <v>1306</v>
      </c>
      <c r="P19" s="628" t="s">
        <v>35</v>
      </c>
      <c r="Q19" s="629">
        <v>1</v>
      </c>
      <c r="R19" s="630">
        <v>50</v>
      </c>
      <c r="S19" s="631">
        <v>2887.5</v>
      </c>
      <c r="T19" s="627" t="s">
        <v>70</v>
      </c>
      <c r="U19" s="766">
        <v>69300</v>
      </c>
    </row>
    <row r="20" spans="3:21" ht="89.25" x14ac:dyDescent="0.25">
      <c r="C20" s="285">
        <v>14</v>
      </c>
      <c r="D20" s="181" t="s">
        <v>224</v>
      </c>
      <c r="E20" s="218">
        <v>42927</v>
      </c>
      <c r="F20" s="218">
        <v>42948</v>
      </c>
      <c r="G20" s="758">
        <v>42905</v>
      </c>
      <c r="H20" s="218">
        <v>42886</v>
      </c>
      <c r="I20" s="761">
        <v>62</v>
      </c>
      <c r="J20" s="724">
        <v>22</v>
      </c>
      <c r="K20" s="203" t="s">
        <v>91</v>
      </c>
      <c r="L20" s="476" t="s">
        <v>66</v>
      </c>
      <c r="M20" s="472" t="s">
        <v>73</v>
      </c>
      <c r="N20" s="498" t="s">
        <v>1307</v>
      </c>
      <c r="O20" s="498" t="s">
        <v>633</v>
      </c>
      <c r="P20" s="239" t="s">
        <v>182</v>
      </c>
      <c r="Q20" s="501">
        <v>539</v>
      </c>
      <c r="R20" s="474" t="s">
        <v>367</v>
      </c>
      <c r="S20" s="516">
        <v>0.08</v>
      </c>
      <c r="T20" s="498" t="s">
        <v>70</v>
      </c>
      <c r="U20" s="767">
        <v>1449748.8</v>
      </c>
    </row>
    <row r="21" spans="3:21" ht="38.25" x14ac:dyDescent="0.25">
      <c r="C21" s="269">
        <v>15</v>
      </c>
      <c r="D21" s="181" t="s">
        <v>224</v>
      </c>
      <c r="E21" s="179">
        <v>42922</v>
      </c>
      <c r="F21" s="218">
        <v>42948</v>
      </c>
      <c r="G21" s="218">
        <v>42892</v>
      </c>
      <c r="H21" s="218">
        <v>42886</v>
      </c>
      <c r="I21" s="761">
        <v>62</v>
      </c>
      <c r="J21" s="724">
        <v>30</v>
      </c>
      <c r="K21" s="203" t="s">
        <v>91</v>
      </c>
      <c r="L21" s="194" t="s">
        <v>66</v>
      </c>
      <c r="M21" s="472" t="s">
        <v>73</v>
      </c>
      <c r="N21" s="203" t="s">
        <v>1308</v>
      </c>
      <c r="O21" s="476" t="s">
        <v>1309</v>
      </c>
      <c r="P21" s="618" t="s">
        <v>84</v>
      </c>
      <c r="Q21" s="473">
        <v>256.8</v>
      </c>
      <c r="R21" s="474" t="s">
        <v>367</v>
      </c>
      <c r="S21" s="475">
        <v>0.08</v>
      </c>
      <c r="T21" s="476" t="s">
        <v>70</v>
      </c>
      <c r="U21" s="768">
        <v>390871.37</v>
      </c>
    </row>
    <row r="22" spans="3:21" ht="38.25" x14ac:dyDescent="0.25">
      <c r="C22" s="285">
        <v>16</v>
      </c>
      <c r="D22" s="181" t="s">
        <v>224</v>
      </c>
      <c r="E22" s="218">
        <v>42934</v>
      </c>
      <c r="F22" s="218">
        <v>42948</v>
      </c>
      <c r="G22" s="758">
        <v>42920</v>
      </c>
      <c r="H22" s="218">
        <v>42886</v>
      </c>
      <c r="I22" s="761">
        <v>62</v>
      </c>
      <c r="J22" s="724">
        <v>14</v>
      </c>
      <c r="K22" s="203" t="s">
        <v>91</v>
      </c>
      <c r="L22" s="476" t="s">
        <v>66</v>
      </c>
      <c r="M22" s="472" t="s">
        <v>73</v>
      </c>
      <c r="N22" s="498" t="s">
        <v>1310</v>
      </c>
      <c r="O22" s="476" t="s">
        <v>389</v>
      </c>
      <c r="P22" s="618" t="s">
        <v>84</v>
      </c>
      <c r="Q22" s="759">
        <v>45.8</v>
      </c>
      <c r="R22" s="474" t="s">
        <v>367</v>
      </c>
      <c r="S22" s="549">
        <v>0.08</v>
      </c>
      <c r="T22" s="476" t="s">
        <v>70</v>
      </c>
      <c r="U22" s="769">
        <v>67177.83</v>
      </c>
    </row>
    <row r="23" spans="3:21" ht="38.25" x14ac:dyDescent="0.25">
      <c r="C23" s="269">
        <v>17</v>
      </c>
      <c r="D23" s="181" t="s">
        <v>224</v>
      </c>
      <c r="E23" s="218">
        <v>42934</v>
      </c>
      <c r="F23" s="218">
        <v>42948</v>
      </c>
      <c r="G23" s="758">
        <v>42919</v>
      </c>
      <c r="H23" s="218">
        <v>42886</v>
      </c>
      <c r="I23" s="761">
        <v>62</v>
      </c>
      <c r="J23" s="724">
        <v>15</v>
      </c>
      <c r="K23" s="203" t="s">
        <v>91</v>
      </c>
      <c r="L23" s="476" t="s">
        <v>66</v>
      </c>
      <c r="M23" s="472" t="s">
        <v>73</v>
      </c>
      <c r="N23" s="498" t="s">
        <v>1311</v>
      </c>
      <c r="O23" s="476" t="s">
        <v>389</v>
      </c>
      <c r="P23" s="618" t="s">
        <v>84</v>
      </c>
      <c r="Q23" s="759">
        <v>21.5</v>
      </c>
      <c r="R23" s="474" t="s">
        <v>367</v>
      </c>
      <c r="S23" s="549">
        <v>0.08</v>
      </c>
      <c r="T23" s="476" t="s">
        <v>70</v>
      </c>
      <c r="U23" s="769">
        <v>31535.439999999999</v>
      </c>
    </row>
    <row r="24" spans="3:21" ht="63.75" x14ac:dyDescent="0.25">
      <c r="C24" s="285">
        <v>18</v>
      </c>
      <c r="D24" s="181" t="s">
        <v>224</v>
      </c>
      <c r="E24" s="209">
        <v>42789</v>
      </c>
      <c r="F24" s="218">
        <v>42794</v>
      </c>
      <c r="G24" s="757">
        <v>42637</v>
      </c>
      <c r="H24" s="727">
        <v>42731</v>
      </c>
      <c r="I24" s="761">
        <v>63</v>
      </c>
      <c r="J24" s="724">
        <v>152</v>
      </c>
      <c r="K24" s="298" t="s">
        <v>36</v>
      </c>
      <c r="L24" s="626" t="s">
        <v>66</v>
      </c>
      <c r="M24" s="626" t="s">
        <v>67</v>
      </c>
      <c r="N24" s="627" t="s">
        <v>1252</v>
      </c>
      <c r="O24" s="626" t="s">
        <v>1253</v>
      </c>
      <c r="P24" s="628" t="s">
        <v>35</v>
      </c>
      <c r="Q24" s="629">
        <v>1</v>
      </c>
      <c r="R24" s="630">
        <v>50</v>
      </c>
      <c r="S24" s="631">
        <v>2965.5</v>
      </c>
      <c r="T24" s="627" t="s">
        <v>70</v>
      </c>
      <c r="U24" s="766">
        <v>71100</v>
      </c>
    </row>
    <row r="25" spans="3:21" ht="89.25" x14ac:dyDescent="0.25">
      <c r="C25" s="269">
        <v>19</v>
      </c>
      <c r="D25" s="181" t="s">
        <v>224</v>
      </c>
      <c r="E25" s="388">
        <v>42748</v>
      </c>
      <c r="F25" s="218">
        <v>42768</v>
      </c>
      <c r="G25" s="388">
        <v>42706</v>
      </c>
      <c r="H25" s="388">
        <v>42704</v>
      </c>
      <c r="I25" s="761">
        <v>64</v>
      </c>
      <c r="J25" s="724">
        <v>42</v>
      </c>
      <c r="K25" s="205" t="s">
        <v>91</v>
      </c>
      <c r="L25" s="241" t="s">
        <v>66</v>
      </c>
      <c r="M25" s="241" t="s">
        <v>1312</v>
      </c>
      <c r="N25" s="241" t="s">
        <v>1313</v>
      </c>
      <c r="O25" s="241" t="s">
        <v>1314</v>
      </c>
      <c r="P25" s="618" t="s">
        <v>84</v>
      </c>
      <c r="Q25" s="516">
        <v>41.4</v>
      </c>
      <c r="R25" s="760" t="s">
        <v>367</v>
      </c>
      <c r="S25" s="247">
        <v>0.08</v>
      </c>
      <c r="T25" s="241" t="s">
        <v>70</v>
      </c>
      <c r="U25" s="770">
        <v>45246.06</v>
      </c>
    </row>
    <row r="26" spans="3:21" ht="64.5" thickBot="1" x14ac:dyDescent="0.3">
      <c r="C26" s="286">
        <v>20</v>
      </c>
      <c r="D26" s="268" t="s">
        <v>224</v>
      </c>
      <c r="E26" s="175">
        <v>42789</v>
      </c>
      <c r="F26" s="147">
        <v>42794</v>
      </c>
      <c r="G26" s="771">
        <v>42636</v>
      </c>
      <c r="H26" s="772">
        <v>42730</v>
      </c>
      <c r="I26" s="773">
        <v>64</v>
      </c>
      <c r="J26" s="774">
        <v>153</v>
      </c>
      <c r="K26" s="586" t="s">
        <v>36</v>
      </c>
      <c r="L26" s="775" t="s">
        <v>66</v>
      </c>
      <c r="M26" s="775" t="s">
        <v>67</v>
      </c>
      <c r="N26" s="776" t="s">
        <v>1315</v>
      </c>
      <c r="O26" s="775" t="s">
        <v>1316</v>
      </c>
      <c r="P26" s="777" t="s">
        <v>35</v>
      </c>
      <c r="Q26" s="778">
        <v>1.5</v>
      </c>
      <c r="R26" s="779">
        <v>50</v>
      </c>
      <c r="S26" s="780">
        <v>4337.5</v>
      </c>
      <c r="T26" s="776" t="s">
        <v>70</v>
      </c>
      <c r="U26" s="781">
        <v>104100</v>
      </c>
    </row>
  </sheetData>
  <mergeCells count="1">
    <mergeCell ref="C3:U3"/>
  </mergeCells>
  <printOptions horizontalCentered="1"/>
  <pageMargins left="3.937007874015748E-2" right="0.23622047244094491" top="0.35433070866141736" bottom="0" header="0" footer="0"/>
  <pageSetup paperSize="9" scale="3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D26"/>
  <sheetViews>
    <sheetView showGridLines="0" workbookViewId="0">
      <selection activeCell="D10" sqref="D10"/>
    </sheetView>
  </sheetViews>
  <sheetFormatPr defaultRowHeight="15" x14ac:dyDescent="0.25"/>
  <cols>
    <col min="3" max="3" width="11.85546875" customWidth="1"/>
    <col min="4" max="4" width="82.7109375" customWidth="1"/>
  </cols>
  <sheetData>
    <row r="2" spans="3:4" ht="15.75" thickBot="1" x14ac:dyDescent="0.3"/>
    <row r="3" spans="3:4" ht="24" thickBot="1" x14ac:dyDescent="0.4">
      <c r="C3" s="1505" t="s">
        <v>230</v>
      </c>
      <c r="D3" s="1506"/>
    </row>
    <row r="4" spans="3:4" ht="37.5" x14ac:dyDescent="0.25">
      <c r="C4" s="1084" t="s">
        <v>231</v>
      </c>
      <c r="D4" s="1085" t="s">
        <v>232</v>
      </c>
    </row>
    <row r="5" spans="3:4" ht="37.5" x14ac:dyDescent="0.25">
      <c r="C5" s="1086">
        <v>1</v>
      </c>
      <c r="D5" s="1087" t="s">
        <v>269</v>
      </c>
    </row>
    <row r="6" spans="3:4" ht="18.75" x14ac:dyDescent="0.25">
      <c r="C6" s="1088" t="s">
        <v>1796</v>
      </c>
      <c r="D6" s="1089" t="s">
        <v>243</v>
      </c>
    </row>
    <row r="7" spans="3:4" ht="18.75" x14ac:dyDescent="0.25">
      <c r="C7" s="1088" t="s">
        <v>1797</v>
      </c>
      <c r="D7" s="1089" t="s">
        <v>244</v>
      </c>
    </row>
    <row r="8" spans="3:4" ht="37.5" x14ac:dyDescent="0.25">
      <c r="C8" s="1088" t="s">
        <v>1806</v>
      </c>
      <c r="D8" s="1089" t="s">
        <v>245</v>
      </c>
    </row>
    <row r="9" spans="3:4" ht="37.5" x14ac:dyDescent="0.3">
      <c r="C9" s="1088">
        <v>2</v>
      </c>
      <c r="D9" s="1090" t="s">
        <v>246</v>
      </c>
    </row>
    <row r="10" spans="3:4" ht="56.25" x14ac:dyDescent="0.3">
      <c r="C10" s="1088">
        <v>3</v>
      </c>
      <c r="D10" s="1090" t="s">
        <v>257</v>
      </c>
    </row>
    <row r="11" spans="3:4" ht="37.5" x14ac:dyDescent="0.25">
      <c r="C11" s="1088" t="s">
        <v>1706</v>
      </c>
      <c r="D11" s="1091" t="s">
        <v>254</v>
      </c>
    </row>
    <row r="12" spans="3:4" ht="37.5" x14ac:dyDescent="0.25">
      <c r="C12" s="1088" t="s">
        <v>1795</v>
      </c>
      <c r="D12" s="1091" t="s">
        <v>258</v>
      </c>
    </row>
    <row r="13" spans="3:4" ht="37.5" x14ac:dyDescent="0.3">
      <c r="C13" s="1088" t="s">
        <v>1794</v>
      </c>
      <c r="D13" s="1090" t="s">
        <v>247</v>
      </c>
    </row>
    <row r="14" spans="3:4" ht="56.25" x14ac:dyDescent="0.3">
      <c r="C14" s="1088" t="s">
        <v>1793</v>
      </c>
      <c r="D14" s="1090" t="s">
        <v>1792</v>
      </c>
    </row>
    <row r="15" spans="3:4" ht="37.5" x14ac:dyDescent="0.3">
      <c r="C15" s="1088">
        <v>5</v>
      </c>
      <c r="D15" s="1090" t="s">
        <v>248</v>
      </c>
    </row>
    <row r="16" spans="3:4" ht="37.5" x14ac:dyDescent="0.3">
      <c r="C16" s="1088">
        <v>6</v>
      </c>
      <c r="D16" s="1090" t="s">
        <v>1150</v>
      </c>
    </row>
    <row r="17" spans="3:4" ht="37.5" x14ac:dyDescent="0.3">
      <c r="C17" s="1088">
        <v>7</v>
      </c>
      <c r="D17" s="1090" t="s">
        <v>249</v>
      </c>
    </row>
    <row r="18" spans="3:4" ht="56.25" x14ac:dyDescent="0.3">
      <c r="C18" s="1088">
        <v>8</v>
      </c>
      <c r="D18" s="1090" t="s">
        <v>250</v>
      </c>
    </row>
    <row r="19" spans="3:4" ht="18.75" x14ac:dyDescent="0.25">
      <c r="C19" s="1088">
        <v>9</v>
      </c>
      <c r="D19" s="1089" t="s">
        <v>241</v>
      </c>
    </row>
    <row r="20" spans="3:4" ht="37.5" x14ac:dyDescent="0.3">
      <c r="C20" s="1088" t="s">
        <v>1798</v>
      </c>
      <c r="D20" s="1090" t="s">
        <v>253</v>
      </c>
    </row>
    <row r="21" spans="3:4" ht="56.25" x14ac:dyDescent="0.3">
      <c r="C21" s="1088" t="s">
        <v>1799</v>
      </c>
      <c r="D21" s="1090" t="s">
        <v>252</v>
      </c>
    </row>
    <row r="22" spans="3:4" ht="56.25" x14ac:dyDescent="0.3">
      <c r="C22" s="1088" t="s">
        <v>1800</v>
      </c>
      <c r="D22" s="1090" t="s">
        <v>259</v>
      </c>
    </row>
    <row r="23" spans="3:4" ht="56.25" x14ac:dyDescent="0.3">
      <c r="C23" s="1088" t="s">
        <v>1801</v>
      </c>
      <c r="D23" s="1090" t="s">
        <v>251</v>
      </c>
    </row>
    <row r="24" spans="3:4" ht="37.5" x14ac:dyDescent="0.3">
      <c r="C24" s="1092">
        <v>10</v>
      </c>
      <c r="D24" s="1090" t="s">
        <v>256</v>
      </c>
    </row>
    <row r="25" spans="3:4" ht="37.5" x14ac:dyDescent="0.3">
      <c r="C25" s="1092">
        <v>11</v>
      </c>
      <c r="D25" s="1093" t="s">
        <v>255</v>
      </c>
    </row>
    <row r="26" spans="3:4" ht="38.25" thickBot="1" x14ac:dyDescent="0.35">
      <c r="C26" s="1094">
        <v>12</v>
      </c>
      <c r="D26" s="1095" t="s">
        <v>1674</v>
      </c>
    </row>
  </sheetData>
  <mergeCells count="1">
    <mergeCell ref="C3:D3"/>
  </mergeCells>
  <pageMargins left="0.25" right="0.25" top="0.75" bottom="0.75" header="0.3" footer="0.3"/>
  <pageSetup paperSize="9" scale="8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U26"/>
  <sheetViews>
    <sheetView showGridLines="0" zoomScale="60" zoomScaleNormal="60" workbookViewId="0">
      <selection activeCell="C3" sqref="C3:U3"/>
    </sheetView>
  </sheetViews>
  <sheetFormatPr defaultRowHeight="15" x14ac:dyDescent="0.25"/>
  <cols>
    <col min="4" max="4" width="11.28515625" customWidth="1"/>
    <col min="5" max="5" width="12.7109375" customWidth="1"/>
    <col min="6" max="6" width="11.28515625" customWidth="1"/>
    <col min="7" max="7" width="10.28515625" customWidth="1"/>
    <col min="8" max="8" width="10.5703125" customWidth="1"/>
    <col min="10" max="10" width="13" customWidth="1"/>
    <col min="11" max="11" width="12.42578125" customWidth="1"/>
    <col min="13" max="13" width="12.28515625" customWidth="1"/>
    <col min="14" max="14" width="14.42578125" customWidth="1"/>
    <col min="19" max="19" width="11.28515625" customWidth="1"/>
    <col min="21" max="21" width="11.7109375" customWidth="1"/>
  </cols>
  <sheetData>
    <row r="2" spans="3:21" ht="15.75" thickBot="1" x14ac:dyDescent="0.3"/>
    <row r="3" spans="3:21" ht="118.5" customHeight="1" thickBot="1" x14ac:dyDescent="0.3">
      <c r="C3" s="1523" t="s">
        <v>1811</v>
      </c>
      <c r="D3" s="1524"/>
      <c r="E3" s="1524"/>
      <c r="F3" s="1524"/>
      <c r="G3" s="1524"/>
      <c r="H3" s="1524"/>
      <c r="I3" s="1524"/>
      <c r="J3" s="1524"/>
      <c r="K3" s="1524"/>
      <c r="L3" s="1524"/>
      <c r="M3" s="1524"/>
      <c r="N3" s="1524"/>
      <c r="O3" s="1524"/>
      <c r="P3" s="1524"/>
      <c r="Q3" s="1524"/>
      <c r="R3" s="1524"/>
      <c r="S3" s="1524"/>
      <c r="T3" s="1524"/>
      <c r="U3" s="1525"/>
    </row>
    <row r="4" spans="3:21" ht="29.25" thickBot="1" x14ac:dyDescent="0.5">
      <c r="C4" s="225"/>
      <c r="D4" s="225"/>
      <c r="E4" s="225"/>
      <c r="F4" s="225"/>
      <c r="G4" s="225"/>
      <c r="H4" s="225"/>
      <c r="I4" s="225"/>
      <c r="J4" s="225"/>
      <c r="K4" s="225"/>
      <c r="L4" s="225"/>
      <c r="M4" s="225"/>
      <c r="N4" s="225"/>
      <c r="O4" s="225"/>
      <c r="P4" s="225"/>
      <c r="Q4" s="225"/>
      <c r="R4" s="225"/>
      <c r="S4" s="225"/>
      <c r="T4" s="225"/>
      <c r="U4" s="225"/>
    </row>
    <row r="5" spans="3:21" ht="135.75" customHeight="1" thickBot="1" x14ac:dyDescent="0.3">
      <c r="C5" s="173" t="s">
        <v>151</v>
      </c>
      <c r="D5" s="893" t="s">
        <v>223</v>
      </c>
      <c r="E5" s="217" t="s">
        <v>198</v>
      </c>
      <c r="F5" s="217" t="s">
        <v>49</v>
      </c>
      <c r="G5" s="217" t="s">
        <v>199</v>
      </c>
      <c r="H5" s="215" t="s">
        <v>175</v>
      </c>
      <c r="I5" s="215" t="s">
        <v>200</v>
      </c>
      <c r="J5" s="215" t="s">
        <v>242</v>
      </c>
      <c r="K5" s="215" t="s">
        <v>50</v>
      </c>
      <c r="L5" s="215" t="s">
        <v>51</v>
      </c>
      <c r="M5" s="215" t="s">
        <v>52</v>
      </c>
      <c r="N5" s="215" t="s">
        <v>53</v>
      </c>
      <c r="O5" s="215" t="s">
        <v>54</v>
      </c>
      <c r="P5" s="215" t="s">
        <v>57</v>
      </c>
      <c r="Q5" s="170" t="s">
        <v>58</v>
      </c>
      <c r="R5" s="215" t="s">
        <v>59</v>
      </c>
      <c r="S5" s="171" t="s">
        <v>60</v>
      </c>
      <c r="T5" s="172" t="s">
        <v>61</v>
      </c>
      <c r="U5" s="274" t="s">
        <v>62</v>
      </c>
    </row>
    <row r="6" spans="3:21" ht="15.75" thickBot="1" x14ac:dyDescent="0.3">
      <c r="C6" s="894">
        <v>1</v>
      </c>
      <c r="D6" s="895">
        <v>2</v>
      </c>
      <c r="E6" s="895">
        <v>3</v>
      </c>
      <c r="F6" s="895">
        <v>4</v>
      </c>
      <c r="G6" s="895">
        <v>5</v>
      </c>
      <c r="H6" s="895">
        <v>6</v>
      </c>
      <c r="I6" s="895">
        <v>7</v>
      </c>
      <c r="J6" s="895">
        <v>8</v>
      </c>
      <c r="K6" s="895">
        <v>9</v>
      </c>
      <c r="L6" s="895">
        <v>10</v>
      </c>
      <c r="M6" s="895">
        <v>11</v>
      </c>
      <c r="N6" s="895">
        <v>12</v>
      </c>
      <c r="O6" s="895">
        <v>13</v>
      </c>
      <c r="P6" s="895">
        <v>14</v>
      </c>
      <c r="Q6" s="895">
        <v>15</v>
      </c>
      <c r="R6" s="895">
        <v>16</v>
      </c>
      <c r="S6" s="895">
        <v>17</v>
      </c>
      <c r="T6" s="895">
        <v>18</v>
      </c>
      <c r="U6" s="896">
        <v>19</v>
      </c>
    </row>
    <row r="7" spans="3:21" ht="51" x14ac:dyDescent="0.25">
      <c r="C7" s="824">
        <v>1</v>
      </c>
      <c r="D7" s="825" t="s">
        <v>224</v>
      </c>
      <c r="E7" s="814">
        <v>42768</v>
      </c>
      <c r="F7" s="814">
        <v>42782</v>
      </c>
      <c r="G7" s="904">
        <v>42766</v>
      </c>
      <c r="H7" s="904">
        <v>42674</v>
      </c>
      <c r="I7" s="971">
        <v>108</v>
      </c>
      <c r="J7" s="906">
        <v>2</v>
      </c>
      <c r="K7" s="866" t="s">
        <v>116</v>
      </c>
      <c r="L7" s="872" t="s">
        <v>119</v>
      </c>
      <c r="M7" s="872" t="s">
        <v>78</v>
      </c>
      <c r="N7" s="815" t="s">
        <v>317</v>
      </c>
      <c r="O7" s="815" t="s">
        <v>1340</v>
      </c>
      <c r="P7" s="815" t="s">
        <v>72</v>
      </c>
      <c r="Q7" s="827">
        <v>23</v>
      </c>
      <c r="R7" s="867" t="s">
        <v>189</v>
      </c>
      <c r="S7" s="870">
        <v>1915.75</v>
      </c>
      <c r="T7" s="815" t="s">
        <v>80</v>
      </c>
      <c r="U7" s="967">
        <v>766300</v>
      </c>
    </row>
    <row r="8" spans="3:21" ht="51" x14ac:dyDescent="0.25">
      <c r="C8" s="182">
        <v>2</v>
      </c>
      <c r="D8" s="181" t="s">
        <v>224</v>
      </c>
      <c r="E8" s="179">
        <v>42768</v>
      </c>
      <c r="F8" s="179">
        <v>42782</v>
      </c>
      <c r="G8" s="524">
        <v>42766</v>
      </c>
      <c r="H8" s="524">
        <v>42674</v>
      </c>
      <c r="I8" s="972">
        <v>108</v>
      </c>
      <c r="J8" s="761">
        <v>2</v>
      </c>
      <c r="K8" s="193" t="s">
        <v>116</v>
      </c>
      <c r="L8" s="500" t="s">
        <v>119</v>
      </c>
      <c r="M8" s="500" t="s">
        <v>78</v>
      </c>
      <c r="N8" s="298" t="s">
        <v>317</v>
      </c>
      <c r="O8" s="298" t="s">
        <v>1341</v>
      </c>
      <c r="P8" s="298" t="s">
        <v>72</v>
      </c>
      <c r="Q8" s="383">
        <v>15.4</v>
      </c>
      <c r="R8" s="470" t="s">
        <v>189</v>
      </c>
      <c r="S8" s="385">
        <v>1239</v>
      </c>
      <c r="T8" s="298" t="s">
        <v>80</v>
      </c>
      <c r="U8" s="593">
        <v>495600</v>
      </c>
    </row>
    <row r="9" spans="3:21" ht="51" x14ac:dyDescent="0.25">
      <c r="C9" s="182">
        <v>3</v>
      </c>
      <c r="D9" s="181" t="s">
        <v>224</v>
      </c>
      <c r="E9" s="179">
        <v>42768</v>
      </c>
      <c r="F9" s="179">
        <v>42782</v>
      </c>
      <c r="G9" s="524">
        <v>42766</v>
      </c>
      <c r="H9" s="524">
        <v>42674</v>
      </c>
      <c r="I9" s="972">
        <v>108</v>
      </c>
      <c r="J9" s="761">
        <v>2</v>
      </c>
      <c r="K9" s="193" t="s">
        <v>116</v>
      </c>
      <c r="L9" s="500" t="s">
        <v>119</v>
      </c>
      <c r="M9" s="500" t="s">
        <v>78</v>
      </c>
      <c r="N9" s="298" t="s">
        <v>317</v>
      </c>
      <c r="O9" s="298" t="s">
        <v>1342</v>
      </c>
      <c r="P9" s="298" t="s">
        <v>72</v>
      </c>
      <c r="Q9" s="383">
        <v>37.1</v>
      </c>
      <c r="R9" s="470">
        <v>3</v>
      </c>
      <c r="S9" s="385">
        <v>2848.75</v>
      </c>
      <c r="T9" s="298" t="s">
        <v>80</v>
      </c>
      <c r="U9" s="593">
        <v>1139500</v>
      </c>
    </row>
    <row r="10" spans="3:21" ht="51" x14ac:dyDescent="0.25">
      <c r="C10" s="182">
        <v>4</v>
      </c>
      <c r="D10" s="181" t="s">
        <v>224</v>
      </c>
      <c r="E10" s="179">
        <v>42768</v>
      </c>
      <c r="F10" s="179">
        <v>42782</v>
      </c>
      <c r="G10" s="524">
        <v>42766</v>
      </c>
      <c r="H10" s="524">
        <v>42674</v>
      </c>
      <c r="I10" s="972">
        <v>108</v>
      </c>
      <c r="J10" s="761">
        <v>2</v>
      </c>
      <c r="K10" s="193" t="s">
        <v>116</v>
      </c>
      <c r="L10" s="500" t="s">
        <v>119</v>
      </c>
      <c r="M10" s="500" t="s">
        <v>78</v>
      </c>
      <c r="N10" s="298" t="s">
        <v>317</v>
      </c>
      <c r="O10" s="298" t="s">
        <v>1343</v>
      </c>
      <c r="P10" s="298" t="s">
        <v>72</v>
      </c>
      <c r="Q10" s="383">
        <v>21.4</v>
      </c>
      <c r="R10" s="470" t="s">
        <v>189</v>
      </c>
      <c r="S10" s="385">
        <v>1550</v>
      </c>
      <c r="T10" s="298" t="s">
        <v>80</v>
      </c>
      <c r="U10" s="593">
        <v>620000</v>
      </c>
    </row>
    <row r="11" spans="3:21" ht="51" x14ac:dyDescent="0.25">
      <c r="C11" s="182">
        <v>5</v>
      </c>
      <c r="D11" s="181" t="s">
        <v>224</v>
      </c>
      <c r="E11" s="179">
        <v>42768</v>
      </c>
      <c r="F11" s="179">
        <v>42782</v>
      </c>
      <c r="G11" s="524">
        <v>42766</v>
      </c>
      <c r="H11" s="524">
        <v>42674</v>
      </c>
      <c r="I11" s="972">
        <v>108</v>
      </c>
      <c r="J11" s="761">
        <v>2</v>
      </c>
      <c r="K11" s="193" t="s">
        <v>116</v>
      </c>
      <c r="L11" s="500" t="s">
        <v>119</v>
      </c>
      <c r="M11" s="500" t="s">
        <v>78</v>
      </c>
      <c r="N11" s="298" t="s">
        <v>317</v>
      </c>
      <c r="O11" s="298" t="s">
        <v>1344</v>
      </c>
      <c r="P11" s="298" t="s">
        <v>72</v>
      </c>
      <c r="Q11" s="383">
        <v>32.4</v>
      </c>
      <c r="R11" s="470" t="s">
        <v>189</v>
      </c>
      <c r="S11" s="385">
        <v>2305.75</v>
      </c>
      <c r="T11" s="298" t="s">
        <v>80</v>
      </c>
      <c r="U11" s="593">
        <v>922300</v>
      </c>
    </row>
    <row r="12" spans="3:21" ht="51" x14ac:dyDescent="0.25">
      <c r="C12" s="182">
        <v>6</v>
      </c>
      <c r="D12" s="181" t="s">
        <v>224</v>
      </c>
      <c r="E12" s="179">
        <v>42768</v>
      </c>
      <c r="F12" s="179">
        <v>42782</v>
      </c>
      <c r="G12" s="524">
        <v>42766</v>
      </c>
      <c r="H12" s="524">
        <v>42674</v>
      </c>
      <c r="I12" s="972">
        <v>108</v>
      </c>
      <c r="J12" s="761">
        <v>2</v>
      </c>
      <c r="K12" s="193" t="s">
        <v>116</v>
      </c>
      <c r="L12" s="500" t="s">
        <v>119</v>
      </c>
      <c r="M12" s="500" t="s">
        <v>78</v>
      </c>
      <c r="N12" s="298" t="s">
        <v>317</v>
      </c>
      <c r="O12" s="298" t="s">
        <v>1345</v>
      </c>
      <c r="P12" s="298" t="s">
        <v>72</v>
      </c>
      <c r="Q12" s="383">
        <v>17.8</v>
      </c>
      <c r="R12" s="470" t="s">
        <v>189</v>
      </c>
      <c r="S12" s="385">
        <v>1238.25</v>
      </c>
      <c r="T12" s="298" t="s">
        <v>80</v>
      </c>
      <c r="U12" s="593">
        <v>495300</v>
      </c>
    </row>
    <row r="13" spans="3:21" ht="51" x14ac:dyDescent="0.25">
      <c r="C13" s="182">
        <v>7</v>
      </c>
      <c r="D13" s="181" t="s">
        <v>224</v>
      </c>
      <c r="E13" s="179">
        <v>42768</v>
      </c>
      <c r="F13" s="179">
        <v>42782</v>
      </c>
      <c r="G13" s="524">
        <v>42766</v>
      </c>
      <c r="H13" s="524">
        <v>42674</v>
      </c>
      <c r="I13" s="972">
        <v>108</v>
      </c>
      <c r="J13" s="761">
        <v>2</v>
      </c>
      <c r="K13" s="193" t="s">
        <v>116</v>
      </c>
      <c r="L13" s="500" t="s">
        <v>119</v>
      </c>
      <c r="M13" s="500" t="s">
        <v>78</v>
      </c>
      <c r="N13" s="298" t="s">
        <v>317</v>
      </c>
      <c r="O13" s="298" t="s">
        <v>1346</v>
      </c>
      <c r="P13" s="298" t="s">
        <v>72</v>
      </c>
      <c r="Q13" s="383">
        <v>78.099999999999994</v>
      </c>
      <c r="R13" s="470" t="s">
        <v>189</v>
      </c>
      <c r="S13" s="385">
        <v>5263</v>
      </c>
      <c r="T13" s="298" t="s">
        <v>80</v>
      </c>
      <c r="U13" s="593">
        <v>2105200</v>
      </c>
    </row>
    <row r="14" spans="3:21" ht="51" x14ac:dyDescent="0.25">
      <c r="C14" s="182">
        <v>8</v>
      </c>
      <c r="D14" s="181" t="s">
        <v>224</v>
      </c>
      <c r="E14" s="179">
        <v>42768</v>
      </c>
      <c r="F14" s="179">
        <v>42782</v>
      </c>
      <c r="G14" s="524">
        <v>42766</v>
      </c>
      <c r="H14" s="524">
        <v>42674</v>
      </c>
      <c r="I14" s="972">
        <v>108</v>
      </c>
      <c r="J14" s="761">
        <v>2</v>
      </c>
      <c r="K14" s="193" t="s">
        <v>116</v>
      </c>
      <c r="L14" s="500" t="s">
        <v>119</v>
      </c>
      <c r="M14" s="500" t="s">
        <v>78</v>
      </c>
      <c r="N14" s="298" t="s">
        <v>317</v>
      </c>
      <c r="O14" s="298" t="s">
        <v>1347</v>
      </c>
      <c r="P14" s="298" t="s">
        <v>72</v>
      </c>
      <c r="Q14" s="383">
        <v>15.9</v>
      </c>
      <c r="R14" s="470" t="s">
        <v>189</v>
      </c>
      <c r="S14" s="385">
        <v>1056.75</v>
      </c>
      <c r="T14" s="298" t="s">
        <v>80</v>
      </c>
      <c r="U14" s="593">
        <v>422700</v>
      </c>
    </row>
    <row r="15" spans="3:21" ht="51" x14ac:dyDescent="0.25">
      <c r="C15" s="182">
        <v>9</v>
      </c>
      <c r="D15" s="181" t="s">
        <v>224</v>
      </c>
      <c r="E15" s="179">
        <v>42768</v>
      </c>
      <c r="F15" s="179">
        <v>42782</v>
      </c>
      <c r="G15" s="524">
        <v>42766</v>
      </c>
      <c r="H15" s="524">
        <v>42674</v>
      </c>
      <c r="I15" s="972">
        <v>108</v>
      </c>
      <c r="J15" s="761">
        <v>2</v>
      </c>
      <c r="K15" s="193" t="s">
        <v>116</v>
      </c>
      <c r="L15" s="500" t="s">
        <v>119</v>
      </c>
      <c r="M15" s="500" t="s">
        <v>78</v>
      </c>
      <c r="N15" s="298" t="s">
        <v>317</v>
      </c>
      <c r="O15" s="298" t="s">
        <v>1348</v>
      </c>
      <c r="P15" s="298" t="s">
        <v>72</v>
      </c>
      <c r="Q15" s="383">
        <v>17.399999999999999</v>
      </c>
      <c r="R15" s="470" t="s">
        <v>189</v>
      </c>
      <c r="S15" s="385">
        <v>1153</v>
      </c>
      <c r="T15" s="298" t="s">
        <v>80</v>
      </c>
      <c r="U15" s="593">
        <v>461200</v>
      </c>
    </row>
    <row r="16" spans="3:21" ht="51" x14ac:dyDescent="0.25">
      <c r="C16" s="182">
        <v>10</v>
      </c>
      <c r="D16" s="181" t="s">
        <v>224</v>
      </c>
      <c r="E16" s="179">
        <v>42768</v>
      </c>
      <c r="F16" s="179">
        <v>42782</v>
      </c>
      <c r="G16" s="524">
        <v>42766</v>
      </c>
      <c r="H16" s="524">
        <v>42674</v>
      </c>
      <c r="I16" s="972">
        <v>108</v>
      </c>
      <c r="J16" s="761">
        <v>2</v>
      </c>
      <c r="K16" s="193" t="s">
        <v>116</v>
      </c>
      <c r="L16" s="500" t="s">
        <v>119</v>
      </c>
      <c r="M16" s="500" t="s">
        <v>78</v>
      </c>
      <c r="N16" s="298" t="s">
        <v>317</v>
      </c>
      <c r="O16" s="298" t="s">
        <v>1349</v>
      </c>
      <c r="P16" s="298" t="s">
        <v>72</v>
      </c>
      <c r="Q16" s="383">
        <v>44</v>
      </c>
      <c r="R16" s="470" t="s">
        <v>189</v>
      </c>
      <c r="S16" s="385">
        <v>2908.5</v>
      </c>
      <c r="T16" s="298" t="s">
        <v>80</v>
      </c>
      <c r="U16" s="593">
        <v>1163400</v>
      </c>
    </row>
    <row r="17" spans="3:21" ht="51" x14ac:dyDescent="0.25">
      <c r="C17" s="182">
        <v>11</v>
      </c>
      <c r="D17" s="181" t="s">
        <v>224</v>
      </c>
      <c r="E17" s="179">
        <v>42768</v>
      </c>
      <c r="F17" s="179">
        <v>42782</v>
      </c>
      <c r="G17" s="524">
        <v>42766</v>
      </c>
      <c r="H17" s="524">
        <v>42674</v>
      </c>
      <c r="I17" s="972">
        <v>108</v>
      </c>
      <c r="J17" s="761">
        <v>2</v>
      </c>
      <c r="K17" s="193" t="s">
        <v>116</v>
      </c>
      <c r="L17" s="500" t="s">
        <v>119</v>
      </c>
      <c r="M17" s="500" t="s">
        <v>78</v>
      </c>
      <c r="N17" s="298" t="s">
        <v>317</v>
      </c>
      <c r="O17" s="298" t="s">
        <v>1350</v>
      </c>
      <c r="P17" s="298" t="s">
        <v>72</v>
      </c>
      <c r="Q17" s="383">
        <v>81.2</v>
      </c>
      <c r="R17" s="470" t="s">
        <v>189</v>
      </c>
      <c r="S17" s="385">
        <v>5213.25</v>
      </c>
      <c r="T17" s="298" t="s">
        <v>80</v>
      </c>
      <c r="U17" s="593">
        <v>2085300</v>
      </c>
    </row>
    <row r="18" spans="3:21" ht="51" x14ac:dyDescent="0.25">
      <c r="C18" s="182">
        <v>12</v>
      </c>
      <c r="D18" s="181" t="s">
        <v>224</v>
      </c>
      <c r="E18" s="179">
        <v>42768</v>
      </c>
      <c r="F18" s="179">
        <v>42782</v>
      </c>
      <c r="G18" s="524">
        <v>42766</v>
      </c>
      <c r="H18" s="524">
        <v>42674</v>
      </c>
      <c r="I18" s="972">
        <v>108</v>
      </c>
      <c r="J18" s="761">
        <v>2</v>
      </c>
      <c r="K18" s="193" t="s">
        <v>116</v>
      </c>
      <c r="L18" s="500" t="s">
        <v>119</v>
      </c>
      <c r="M18" s="500" t="s">
        <v>78</v>
      </c>
      <c r="N18" s="298" t="s">
        <v>317</v>
      </c>
      <c r="O18" s="298" t="s">
        <v>1351</v>
      </c>
      <c r="P18" s="298" t="s">
        <v>72</v>
      </c>
      <c r="Q18" s="383">
        <v>88.2</v>
      </c>
      <c r="R18" s="470" t="s">
        <v>189</v>
      </c>
      <c r="S18" s="385">
        <v>5647</v>
      </c>
      <c r="T18" s="298" t="s">
        <v>80</v>
      </c>
      <c r="U18" s="593">
        <v>2258800</v>
      </c>
    </row>
    <row r="19" spans="3:21" ht="51" x14ac:dyDescent="0.25">
      <c r="C19" s="182">
        <v>13</v>
      </c>
      <c r="D19" s="181" t="s">
        <v>224</v>
      </c>
      <c r="E19" s="179">
        <v>42768</v>
      </c>
      <c r="F19" s="179">
        <v>42782</v>
      </c>
      <c r="G19" s="524">
        <v>42766</v>
      </c>
      <c r="H19" s="524">
        <v>42674</v>
      </c>
      <c r="I19" s="972">
        <v>108</v>
      </c>
      <c r="J19" s="761">
        <v>2</v>
      </c>
      <c r="K19" s="193" t="s">
        <v>116</v>
      </c>
      <c r="L19" s="500" t="s">
        <v>119</v>
      </c>
      <c r="M19" s="500" t="s">
        <v>78</v>
      </c>
      <c r="N19" s="298" t="s">
        <v>317</v>
      </c>
      <c r="O19" s="298" t="s">
        <v>1352</v>
      </c>
      <c r="P19" s="298" t="s">
        <v>72</v>
      </c>
      <c r="Q19" s="383">
        <v>34.299999999999997</v>
      </c>
      <c r="R19" s="470" t="s">
        <v>189</v>
      </c>
      <c r="S19" s="385">
        <v>1848.5</v>
      </c>
      <c r="T19" s="298" t="s">
        <v>80</v>
      </c>
      <c r="U19" s="593">
        <v>739400</v>
      </c>
    </row>
    <row r="20" spans="3:21" ht="51" x14ac:dyDescent="0.25">
      <c r="C20" s="182">
        <v>14</v>
      </c>
      <c r="D20" s="181" t="s">
        <v>224</v>
      </c>
      <c r="E20" s="179">
        <v>42768</v>
      </c>
      <c r="F20" s="179">
        <v>42782</v>
      </c>
      <c r="G20" s="524">
        <v>42766</v>
      </c>
      <c r="H20" s="524">
        <v>42674</v>
      </c>
      <c r="I20" s="972">
        <v>108</v>
      </c>
      <c r="J20" s="761">
        <v>2</v>
      </c>
      <c r="K20" s="193" t="s">
        <v>116</v>
      </c>
      <c r="L20" s="500" t="s">
        <v>119</v>
      </c>
      <c r="M20" s="500" t="s">
        <v>78</v>
      </c>
      <c r="N20" s="298" t="s">
        <v>317</v>
      </c>
      <c r="O20" s="298" t="s">
        <v>1353</v>
      </c>
      <c r="P20" s="298" t="s">
        <v>72</v>
      </c>
      <c r="Q20" s="383">
        <v>27</v>
      </c>
      <c r="R20" s="470" t="s">
        <v>189</v>
      </c>
      <c r="S20" s="385">
        <v>1415.75</v>
      </c>
      <c r="T20" s="298" t="s">
        <v>80</v>
      </c>
      <c r="U20" s="593">
        <v>566300</v>
      </c>
    </row>
    <row r="21" spans="3:21" ht="51" x14ac:dyDescent="0.25">
      <c r="C21" s="182">
        <v>15</v>
      </c>
      <c r="D21" s="181" t="s">
        <v>224</v>
      </c>
      <c r="E21" s="179">
        <v>42768</v>
      </c>
      <c r="F21" s="179">
        <v>42782</v>
      </c>
      <c r="G21" s="524">
        <v>42766</v>
      </c>
      <c r="H21" s="524">
        <v>42674</v>
      </c>
      <c r="I21" s="972">
        <v>108</v>
      </c>
      <c r="J21" s="761">
        <v>2</v>
      </c>
      <c r="K21" s="193" t="s">
        <v>116</v>
      </c>
      <c r="L21" s="500" t="s">
        <v>119</v>
      </c>
      <c r="M21" s="500" t="s">
        <v>78</v>
      </c>
      <c r="N21" s="298" t="s">
        <v>317</v>
      </c>
      <c r="O21" s="298" t="s">
        <v>1354</v>
      </c>
      <c r="P21" s="298" t="s">
        <v>72</v>
      </c>
      <c r="Q21" s="383">
        <v>14.7</v>
      </c>
      <c r="R21" s="470" t="s">
        <v>189</v>
      </c>
      <c r="S21" s="385">
        <v>740.75</v>
      </c>
      <c r="T21" s="298" t="s">
        <v>80</v>
      </c>
      <c r="U21" s="593">
        <v>296300</v>
      </c>
    </row>
    <row r="22" spans="3:21" ht="51" x14ac:dyDescent="0.25">
      <c r="C22" s="182">
        <v>16</v>
      </c>
      <c r="D22" s="181" t="s">
        <v>224</v>
      </c>
      <c r="E22" s="218">
        <v>42832</v>
      </c>
      <c r="F22" s="179">
        <v>42867</v>
      </c>
      <c r="G22" s="973">
        <v>42830</v>
      </c>
      <c r="H22" s="973">
        <v>42674</v>
      </c>
      <c r="I22" s="972">
        <v>193</v>
      </c>
      <c r="J22" s="761">
        <v>2</v>
      </c>
      <c r="K22" s="518" t="s">
        <v>91</v>
      </c>
      <c r="L22" s="529" t="s">
        <v>77</v>
      </c>
      <c r="M22" s="518" t="s">
        <v>78</v>
      </c>
      <c r="N22" s="529" t="s">
        <v>1355</v>
      </c>
      <c r="O22" s="529" t="s">
        <v>1356</v>
      </c>
      <c r="P22" s="510" t="s">
        <v>113</v>
      </c>
      <c r="Q22" s="530">
        <v>35.6</v>
      </c>
      <c r="R22" s="535" t="s">
        <v>74</v>
      </c>
      <c r="S22" s="531">
        <v>1303.8900000000001</v>
      </c>
      <c r="T22" s="532" t="s">
        <v>70</v>
      </c>
      <c r="U22" s="974">
        <v>676000</v>
      </c>
    </row>
    <row r="23" spans="3:21" ht="51" x14ac:dyDescent="0.25">
      <c r="C23" s="182">
        <v>17</v>
      </c>
      <c r="D23" s="181" t="s">
        <v>224</v>
      </c>
      <c r="E23" s="179">
        <v>42768</v>
      </c>
      <c r="F23" s="179">
        <v>42782</v>
      </c>
      <c r="G23" s="524">
        <v>42766</v>
      </c>
      <c r="H23" s="179">
        <v>42582</v>
      </c>
      <c r="I23" s="972">
        <v>200</v>
      </c>
      <c r="J23" s="761">
        <v>2</v>
      </c>
      <c r="K23" s="193" t="s">
        <v>116</v>
      </c>
      <c r="L23" s="500" t="s">
        <v>119</v>
      </c>
      <c r="M23" s="500" t="s">
        <v>78</v>
      </c>
      <c r="N23" s="298" t="s">
        <v>317</v>
      </c>
      <c r="O23" s="298" t="s">
        <v>336</v>
      </c>
      <c r="P23" s="298" t="s">
        <v>72</v>
      </c>
      <c r="Q23" s="383">
        <v>37</v>
      </c>
      <c r="R23" s="470" t="s">
        <v>189</v>
      </c>
      <c r="S23" s="385">
        <v>2691.5</v>
      </c>
      <c r="T23" s="298" t="s">
        <v>80</v>
      </c>
      <c r="U23" s="593">
        <v>1076600</v>
      </c>
    </row>
    <row r="24" spans="3:21" ht="63.75" x14ac:dyDescent="0.25">
      <c r="C24" s="182">
        <v>18</v>
      </c>
      <c r="D24" s="181" t="s">
        <v>224</v>
      </c>
      <c r="E24" s="179">
        <v>42871</v>
      </c>
      <c r="F24" s="179">
        <v>42909</v>
      </c>
      <c r="G24" s="524">
        <v>42868</v>
      </c>
      <c r="H24" s="723">
        <v>42825</v>
      </c>
      <c r="I24" s="972">
        <v>84</v>
      </c>
      <c r="J24" s="761">
        <v>3</v>
      </c>
      <c r="K24" s="193" t="s">
        <v>91</v>
      </c>
      <c r="L24" s="298" t="s">
        <v>77</v>
      </c>
      <c r="M24" s="298" t="s">
        <v>78</v>
      </c>
      <c r="N24" s="298" t="s">
        <v>1357</v>
      </c>
      <c r="O24" s="298" t="s">
        <v>1358</v>
      </c>
      <c r="P24" s="181" t="s">
        <v>173</v>
      </c>
      <c r="Q24" s="465">
        <v>140.9</v>
      </c>
      <c r="R24" s="384">
        <v>8</v>
      </c>
      <c r="S24" s="513">
        <v>21718</v>
      </c>
      <c r="T24" s="132" t="s">
        <v>70</v>
      </c>
      <c r="U24" s="975">
        <v>3257700</v>
      </c>
    </row>
    <row r="25" spans="3:21" ht="51" x14ac:dyDescent="0.25">
      <c r="C25" s="182">
        <v>19</v>
      </c>
      <c r="D25" s="181" t="s">
        <v>224</v>
      </c>
      <c r="E25" s="179">
        <v>42768</v>
      </c>
      <c r="F25" s="179">
        <v>42782</v>
      </c>
      <c r="G25" s="524">
        <v>42765</v>
      </c>
      <c r="H25" s="524">
        <v>42613</v>
      </c>
      <c r="I25" s="972">
        <v>169</v>
      </c>
      <c r="J25" s="761">
        <v>3</v>
      </c>
      <c r="K25" s="193" t="s">
        <v>91</v>
      </c>
      <c r="L25" s="298" t="s">
        <v>66</v>
      </c>
      <c r="M25" s="298" t="s">
        <v>67</v>
      </c>
      <c r="N25" s="298" t="s">
        <v>341</v>
      </c>
      <c r="O25" s="298" t="s">
        <v>75</v>
      </c>
      <c r="P25" s="298" t="s">
        <v>35</v>
      </c>
      <c r="Q25" s="465">
        <v>287.76</v>
      </c>
      <c r="R25" s="298">
        <v>50</v>
      </c>
      <c r="S25" s="465">
        <v>448458.33</v>
      </c>
      <c r="T25" s="298" t="s">
        <v>70</v>
      </c>
      <c r="U25" s="566">
        <v>10763000</v>
      </c>
    </row>
    <row r="26" spans="3:21" ht="281.25" thickBot="1" x14ac:dyDescent="0.3">
      <c r="C26" s="174">
        <v>20</v>
      </c>
      <c r="D26" s="268" t="s">
        <v>224</v>
      </c>
      <c r="E26" s="130">
        <v>43011</v>
      </c>
      <c r="F26" s="130">
        <v>43053</v>
      </c>
      <c r="G26" s="831">
        <v>43005</v>
      </c>
      <c r="H26" s="831">
        <v>42886</v>
      </c>
      <c r="I26" s="976">
        <v>167</v>
      </c>
      <c r="J26" s="773">
        <v>6</v>
      </c>
      <c r="K26" s="584" t="s">
        <v>91</v>
      </c>
      <c r="L26" s="586" t="s">
        <v>77</v>
      </c>
      <c r="M26" s="586" t="s">
        <v>864</v>
      </c>
      <c r="N26" s="586" t="s">
        <v>1359</v>
      </c>
      <c r="O26" s="586" t="s">
        <v>1360</v>
      </c>
      <c r="P26" s="586" t="s">
        <v>130</v>
      </c>
      <c r="Q26" s="612">
        <v>57.6</v>
      </c>
      <c r="R26" s="832">
        <v>15</v>
      </c>
      <c r="S26" s="612">
        <v>1636.2</v>
      </c>
      <c r="T26" s="833" t="s">
        <v>1361</v>
      </c>
      <c r="U26" s="834">
        <v>1047000</v>
      </c>
    </row>
  </sheetData>
  <mergeCells count="1">
    <mergeCell ref="C3:U3"/>
  </mergeCells>
  <printOptions horizontalCentered="1"/>
  <pageMargins left="0.11811023622047245" right="0.31496062992125984" top="0.35433070866141736" bottom="0.35433070866141736" header="0" footer="0"/>
  <pageSetup paperSize="9" scale="44"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V76"/>
  <sheetViews>
    <sheetView showGridLines="0" topLeftCell="B1" zoomScale="70" zoomScaleNormal="70" workbookViewId="0">
      <selection activeCell="C3" sqref="C3:V3"/>
    </sheetView>
  </sheetViews>
  <sheetFormatPr defaultRowHeight="15" x14ac:dyDescent="0.25"/>
  <cols>
    <col min="4" max="4" width="11.5703125" customWidth="1"/>
    <col min="7" max="7" width="12.140625" customWidth="1"/>
    <col min="8" max="8" width="16.140625" customWidth="1"/>
    <col min="11" max="11" width="11" customWidth="1"/>
    <col min="12" max="12" width="14.28515625" customWidth="1"/>
    <col min="15" max="15" width="14.42578125" customWidth="1"/>
    <col min="17" max="18" width="16" customWidth="1"/>
    <col min="19" max="19" width="10.140625" customWidth="1"/>
    <col min="20" max="20" width="13" customWidth="1"/>
    <col min="21" max="21" width="15.140625" customWidth="1"/>
    <col min="22" max="22" width="15.5703125" customWidth="1"/>
  </cols>
  <sheetData>
    <row r="2" spans="3:22" ht="15.75" thickBot="1" x14ac:dyDescent="0.3"/>
    <row r="3" spans="3:22" ht="112.5" customHeight="1" thickBot="1" x14ac:dyDescent="0.3">
      <c r="C3" s="1523" t="s">
        <v>1608</v>
      </c>
      <c r="D3" s="1524"/>
      <c r="E3" s="1524"/>
      <c r="F3" s="1524"/>
      <c r="G3" s="1524"/>
      <c r="H3" s="1524"/>
      <c r="I3" s="1524"/>
      <c r="J3" s="1524"/>
      <c r="K3" s="1524"/>
      <c r="L3" s="1524"/>
      <c r="M3" s="1524"/>
      <c r="N3" s="1524"/>
      <c r="O3" s="1524"/>
      <c r="P3" s="1524"/>
      <c r="Q3" s="1524"/>
      <c r="R3" s="1524"/>
      <c r="S3" s="1524"/>
      <c r="T3" s="1524"/>
      <c r="U3" s="1524"/>
      <c r="V3" s="1525"/>
    </row>
    <row r="4" spans="3:22" ht="15.75" thickBot="1" x14ac:dyDescent="0.3">
      <c r="C4" s="185"/>
      <c r="D4" s="185"/>
      <c r="E4" s="185"/>
      <c r="F4" s="185"/>
      <c r="G4" s="185"/>
      <c r="H4" s="185"/>
      <c r="I4" s="185"/>
      <c r="J4" s="185"/>
      <c r="K4" s="185"/>
      <c r="L4" s="185"/>
      <c r="M4" s="185"/>
      <c r="N4" s="185"/>
      <c r="O4" s="185"/>
      <c r="P4" s="185"/>
      <c r="Q4" s="185"/>
      <c r="R4" s="185"/>
      <c r="S4" s="185"/>
      <c r="T4" s="185"/>
      <c r="U4" s="185"/>
    </row>
    <row r="5" spans="3:22" ht="51.75" thickBot="1" x14ac:dyDescent="0.3">
      <c r="C5" s="186" t="s">
        <v>89</v>
      </c>
      <c r="D5" s="188" t="s">
        <v>49</v>
      </c>
      <c r="E5" s="189" t="s">
        <v>50</v>
      </c>
      <c r="F5" s="189" t="s">
        <v>51</v>
      </c>
      <c r="G5" s="189" t="s">
        <v>52</v>
      </c>
      <c r="H5" s="189" t="s">
        <v>53</v>
      </c>
      <c r="I5" s="189" t="s">
        <v>54</v>
      </c>
      <c r="J5" s="189" t="s">
        <v>55</v>
      </c>
      <c r="K5" s="189" t="s">
        <v>1558</v>
      </c>
      <c r="L5" s="189" t="s">
        <v>57</v>
      </c>
      <c r="M5" s="122" t="s">
        <v>58</v>
      </c>
      <c r="N5" s="189" t="s">
        <v>59</v>
      </c>
      <c r="O5" s="123" t="s">
        <v>355</v>
      </c>
      <c r="P5" s="190" t="s">
        <v>61</v>
      </c>
      <c r="Q5" s="191" t="s">
        <v>356</v>
      </c>
      <c r="R5" s="187" t="s">
        <v>63</v>
      </c>
      <c r="S5" s="189" t="s">
        <v>152</v>
      </c>
      <c r="T5" s="189" t="s">
        <v>1559</v>
      </c>
      <c r="U5" s="189" t="s">
        <v>64</v>
      </c>
      <c r="V5" s="199" t="s">
        <v>65</v>
      </c>
    </row>
    <row r="6" spans="3:22" ht="15.75" thickBot="1" x14ac:dyDescent="0.3">
      <c r="C6" s="863">
        <v>1</v>
      </c>
      <c r="D6" s="864">
        <v>2</v>
      </c>
      <c r="E6" s="864">
        <v>3</v>
      </c>
      <c r="F6" s="864">
        <v>4</v>
      </c>
      <c r="G6" s="864">
        <v>5</v>
      </c>
      <c r="H6" s="864">
        <v>6</v>
      </c>
      <c r="I6" s="864">
        <v>7</v>
      </c>
      <c r="J6" s="864">
        <v>8</v>
      </c>
      <c r="K6" s="864">
        <v>9</v>
      </c>
      <c r="L6" s="864">
        <v>10</v>
      </c>
      <c r="M6" s="864">
        <v>11</v>
      </c>
      <c r="N6" s="864">
        <v>12</v>
      </c>
      <c r="O6" s="864">
        <v>13</v>
      </c>
      <c r="P6" s="864">
        <v>14</v>
      </c>
      <c r="Q6" s="864">
        <v>15</v>
      </c>
      <c r="R6" s="864">
        <v>16</v>
      </c>
      <c r="S6" s="864">
        <v>17</v>
      </c>
      <c r="T6" s="864">
        <v>18</v>
      </c>
      <c r="U6" s="864">
        <v>19</v>
      </c>
      <c r="V6" s="865">
        <v>20</v>
      </c>
    </row>
    <row r="7" spans="3:22" ht="51" x14ac:dyDescent="0.25">
      <c r="C7" s="200">
        <v>1</v>
      </c>
      <c r="D7" s="814">
        <v>42997</v>
      </c>
      <c r="E7" s="866" t="s">
        <v>91</v>
      </c>
      <c r="F7" s="867" t="s">
        <v>103</v>
      </c>
      <c r="G7" s="868" t="s">
        <v>1167</v>
      </c>
      <c r="H7" s="815" t="s">
        <v>1168</v>
      </c>
      <c r="I7" s="815" t="s">
        <v>1169</v>
      </c>
      <c r="J7" s="866" t="s">
        <v>1170</v>
      </c>
      <c r="K7" s="815" t="s">
        <v>1171</v>
      </c>
      <c r="L7" s="827" t="s">
        <v>123</v>
      </c>
      <c r="M7" s="827">
        <v>759.4</v>
      </c>
      <c r="N7" s="869" t="s">
        <v>1172</v>
      </c>
      <c r="O7" s="870">
        <v>70075.86</v>
      </c>
      <c r="P7" s="815" t="s">
        <v>70</v>
      </c>
      <c r="Q7" s="871">
        <v>20651040</v>
      </c>
      <c r="R7" s="866" t="s">
        <v>71</v>
      </c>
      <c r="S7" s="883" t="s">
        <v>1389</v>
      </c>
      <c r="T7" s="872" t="s">
        <v>1390</v>
      </c>
      <c r="U7" s="873"/>
      <c r="V7" s="874" t="s">
        <v>1404</v>
      </c>
    </row>
    <row r="8" spans="3:22" ht="76.5" x14ac:dyDescent="0.25">
      <c r="C8" s="195">
        <v>2</v>
      </c>
      <c r="D8" s="179">
        <v>42948</v>
      </c>
      <c r="E8" s="298" t="s">
        <v>36</v>
      </c>
      <c r="F8" s="192" t="s">
        <v>66</v>
      </c>
      <c r="G8" s="457" t="s">
        <v>1105</v>
      </c>
      <c r="H8" s="193" t="s">
        <v>1106</v>
      </c>
      <c r="I8" s="461" t="s">
        <v>1107</v>
      </c>
      <c r="J8" s="298" t="s">
        <v>68</v>
      </c>
      <c r="K8" s="298" t="s">
        <v>1108</v>
      </c>
      <c r="L8" s="193" t="s">
        <v>171</v>
      </c>
      <c r="M8" s="459">
        <v>803.4</v>
      </c>
      <c r="N8" s="132">
        <v>10</v>
      </c>
      <c r="O8" s="479">
        <v>105060.83</v>
      </c>
      <c r="P8" s="461" t="s">
        <v>80</v>
      </c>
      <c r="Q8" s="462">
        <v>12607300</v>
      </c>
      <c r="R8" s="298" t="s">
        <v>71</v>
      </c>
      <c r="S8" s="884" t="s">
        <v>1389</v>
      </c>
      <c r="T8" s="192" t="s">
        <v>1391</v>
      </c>
      <c r="U8" s="192" t="s">
        <v>587</v>
      </c>
      <c r="V8" s="558" t="s">
        <v>1427</v>
      </c>
    </row>
    <row r="9" spans="3:22" ht="63.75" x14ac:dyDescent="0.25">
      <c r="C9" s="195">
        <v>3</v>
      </c>
      <c r="D9" s="179">
        <v>42832</v>
      </c>
      <c r="E9" s="193" t="s">
        <v>91</v>
      </c>
      <c r="F9" s="489" t="s">
        <v>66</v>
      </c>
      <c r="G9" s="463" t="s">
        <v>155</v>
      </c>
      <c r="H9" s="464" t="s">
        <v>1543</v>
      </c>
      <c r="I9" s="463" t="s">
        <v>1544</v>
      </c>
      <c r="J9" s="298" t="s">
        <v>68</v>
      </c>
      <c r="K9" s="464" t="s">
        <v>1138</v>
      </c>
      <c r="L9" s="193" t="s">
        <v>174</v>
      </c>
      <c r="M9" s="494">
        <v>1000</v>
      </c>
      <c r="N9" s="132">
        <v>8</v>
      </c>
      <c r="O9" s="495">
        <v>68554</v>
      </c>
      <c r="P9" s="463" t="s">
        <v>80</v>
      </c>
      <c r="Q9" s="496">
        <v>10283100</v>
      </c>
      <c r="R9" s="464" t="s">
        <v>81</v>
      </c>
      <c r="S9" s="884" t="s">
        <v>1389</v>
      </c>
      <c r="T9" s="192" t="s">
        <v>1391</v>
      </c>
      <c r="U9" s="463" t="s">
        <v>587</v>
      </c>
      <c r="V9" s="569"/>
    </row>
    <row r="10" spans="3:22" ht="76.5" x14ac:dyDescent="0.25">
      <c r="C10" s="195">
        <v>4</v>
      </c>
      <c r="D10" s="179">
        <v>42997</v>
      </c>
      <c r="E10" s="193" t="s">
        <v>91</v>
      </c>
      <c r="F10" s="298" t="s">
        <v>119</v>
      </c>
      <c r="G10" s="469" t="s">
        <v>829</v>
      </c>
      <c r="H10" s="298" t="s">
        <v>1459</v>
      </c>
      <c r="I10" s="298" t="s">
        <v>1461</v>
      </c>
      <c r="J10" s="298" t="s">
        <v>1560</v>
      </c>
      <c r="K10" s="298" t="s">
        <v>1561</v>
      </c>
      <c r="L10" s="298" t="s">
        <v>130</v>
      </c>
      <c r="M10" s="465">
        <v>260.39999999999998</v>
      </c>
      <c r="N10" s="298">
        <v>15</v>
      </c>
      <c r="O10" s="120">
        <v>15519</v>
      </c>
      <c r="P10" s="298" t="s">
        <v>99</v>
      </c>
      <c r="Q10" s="120">
        <v>9029850</v>
      </c>
      <c r="R10" s="193" t="s">
        <v>71</v>
      </c>
      <c r="S10" s="884" t="s">
        <v>1389</v>
      </c>
      <c r="T10" s="500" t="s">
        <v>1390</v>
      </c>
      <c r="U10" s="192"/>
      <c r="V10" s="560" t="s">
        <v>1470</v>
      </c>
    </row>
    <row r="11" spans="3:22" ht="76.5" x14ac:dyDescent="0.25">
      <c r="C11" s="195">
        <v>5</v>
      </c>
      <c r="D11" s="179">
        <v>42997</v>
      </c>
      <c r="E11" s="193" t="s">
        <v>91</v>
      </c>
      <c r="F11" s="298" t="s">
        <v>119</v>
      </c>
      <c r="G11" s="469" t="s">
        <v>829</v>
      </c>
      <c r="H11" s="298" t="s">
        <v>1514</v>
      </c>
      <c r="I11" s="298" t="s">
        <v>1515</v>
      </c>
      <c r="J11" s="298" t="s">
        <v>1562</v>
      </c>
      <c r="K11" s="298" t="s">
        <v>1138</v>
      </c>
      <c r="L11" s="298" t="s">
        <v>130</v>
      </c>
      <c r="M11" s="465">
        <v>216.3</v>
      </c>
      <c r="N11" s="298">
        <v>15</v>
      </c>
      <c r="O11" s="120">
        <v>24718.11</v>
      </c>
      <c r="P11" s="298" t="s">
        <v>99</v>
      </c>
      <c r="Q11" s="120">
        <v>8549900</v>
      </c>
      <c r="R11" s="193" t="s">
        <v>71</v>
      </c>
      <c r="S11" s="884" t="s">
        <v>1389</v>
      </c>
      <c r="T11" s="500" t="s">
        <v>1390</v>
      </c>
      <c r="U11" s="192"/>
      <c r="V11" s="560" t="s">
        <v>1517</v>
      </c>
    </row>
    <row r="12" spans="3:22" ht="76.5" x14ac:dyDescent="0.25">
      <c r="C12" s="195">
        <v>6</v>
      </c>
      <c r="D12" s="179">
        <v>42997</v>
      </c>
      <c r="E12" s="193" t="s">
        <v>91</v>
      </c>
      <c r="F12" s="298" t="s">
        <v>119</v>
      </c>
      <c r="G12" s="469" t="s">
        <v>829</v>
      </c>
      <c r="H12" s="298" t="s">
        <v>1518</v>
      </c>
      <c r="I12" s="298" t="s">
        <v>1166</v>
      </c>
      <c r="J12" s="298" t="s">
        <v>1563</v>
      </c>
      <c r="K12" s="298" t="s">
        <v>1564</v>
      </c>
      <c r="L12" s="298" t="s">
        <v>102</v>
      </c>
      <c r="M12" s="465">
        <v>252.4</v>
      </c>
      <c r="N12" s="298">
        <v>3</v>
      </c>
      <c r="O12" s="120">
        <v>3507.02</v>
      </c>
      <c r="P12" s="298" t="s">
        <v>99</v>
      </c>
      <c r="Q12" s="120">
        <v>8054300</v>
      </c>
      <c r="R12" s="193" t="s">
        <v>71</v>
      </c>
      <c r="S12" s="884" t="s">
        <v>1389</v>
      </c>
      <c r="T12" s="298" t="s">
        <v>1390</v>
      </c>
      <c r="U12" s="192"/>
      <c r="V12" s="875"/>
    </row>
    <row r="13" spans="3:22" ht="153" x14ac:dyDescent="0.25">
      <c r="C13" s="195">
        <v>7</v>
      </c>
      <c r="D13" s="179">
        <v>43027</v>
      </c>
      <c r="E13" s="298" t="s">
        <v>36</v>
      </c>
      <c r="F13" s="192" t="s">
        <v>66</v>
      </c>
      <c r="G13" s="192" t="s">
        <v>156</v>
      </c>
      <c r="H13" s="181" t="s">
        <v>1206</v>
      </c>
      <c r="I13" s="461" t="s">
        <v>157</v>
      </c>
      <c r="J13" s="298" t="s">
        <v>105</v>
      </c>
      <c r="K13" s="193" t="s">
        <v>1207</v>
      </c>
      <c r="L13" s="298" t="s">
        <v>47</v>
      </c>
      <c r="M13" s="459">
        <v>125.5</v>
      </c>
      <c r="N13" s="384">
        <v>5</v>
      </c>
      <c r="O13" s="479">
        <v>23354.58</v>
      </c>
      <c r="P13" s="461" t="s">
        <v>80</v>
      </c>
      <c r="Q13" s="462">
        <v>5605100</v>
      </c>
      <c r="R13" s="193" t="s">
        <v>1208</v>
      </c>
      <c r="S13" s="884" t="s">
        <v>1389</v>
      </c>
      <c r="T13" s="500" t="s">
        <v>1390</v>
      </c>
      <c r="U13" s="298"/>
      <c r="V13" s="558"/>
    </row>
    <row r="14" spans="3:22" ht="140.25" x14ac:dyDescent="0.25">
      <c r="C14" s="195">
        <v>8</v>
      </c>
      <c r="D14" s="179">
        <v>42948</v>
      </c>
      <c r="E14" s="193" t="s">
        <v>91</v>
      </c>
      <c r="F14" s="298" t="s">
        <v>94</v>
      </c>
      <c r="G14" s="469" t="s">
        <v>1399</v>
      </c>
      <c r="H14" s="298" t="s">
        <v>1400</v>
      </c>
      <c r="I14" s="298" t="s">
        <v>601</v>
      </c>
      <c r="J14" s="193" t="s">
        <v>602</v>
      </c>
      <c r="K14" s="298" t="s">
        <v>121</v>
      </c>
      <c r="L14" s="298" t="s">
        <v>1401</v>
      </c>
      <c r="M14" s="383">
        <v>249.8</v>
      </c>
      <c r="N14" s="821" t="s">
        <v>1402</v>
      </c>
      <c r="O14" s="385">
        <f>34978.66+4250.08</f>
        <v>39228.740000000005</v>
      </c>
      <c r="P14" s="298" t="s">
        <v>70</v>
      </c>
      <c r="Q14" s="386">
        <v>5197900</v>
      </c>
      <c r="R14" s="298" t="s">
        <v>71</v>
      </c>
      <c r="S14" s="884" t="s">
        <v>1389</v>
      </c>
      <c r="T14" s="298" t="s">
        <v>1390</v>
      </c>
      <c r="U14" s="192"/>
      <c r="V14" s="560" t="s">
        <v>1403</v>
      </c>
    </row>
    <row r="15" spans="3:22" ht="89.25" x14ac:dyDescent="0.25">
      <c r="C15" s="195">
        <v>9</v>
      </c>
      <c r="D15" s="179">
        <v>42759</v>
      </c>
      <c r="E15" s="193" t="s">
        <v>91</v>
      </c>
      <c r="F15" s="193" t="s">
        <v>122</v>
      </c>
      <c r="G15" s="193" t="s">
        <v>202</v>
      </c>
      <c r="H15" s="193" t="s">
        <v>1455</v>
      </c>
      <c r="I15" s="193" t="s">
        <v>203</v>
      </c>
      <c r="J15" s="193" t="s">
        <v>204</v>
      </c>
      <c r="K15" s="298" t="s">
        <v>76</v>
      </c>
      <c r="L15" s="298" t="s">
        <v>102</v>
      </c>
      <c r="M15" s="383">
        <v>313</v>
      </c>
      <c r="N15" s="193">
        <v>3</v>
      </c>
      <c r="O15" s="471">
        <v>1381.6</v>
      </c>
      <c r="P15" s="132" t="s">
        <v>99</v>
      </c>
      <c r="Q15" s="120">
        <v>5018820</v>
      </c>
      <c r="R15" s="298" t="s">
        <v>71</v>
      </c>
      <c r="S15" s="884" t="s">
        <v>1389</v>
      </c>
      <c r="T15" s="298" t="s">
        <v>1390</v>
      </c>
      <c r="U15" s="193"/>
      <c r="V15" s="611" t="s">
        <v>1456</v>
      </c>
    </row>
    <row r="16" spans="3:22" ht="76.5" x14ac:dyDescent="0.25">
      <c r="C16" s="195">
        <v>10</v>
      </c>
      <c r="D16" s="179">
        <v>42997</v>
      </c>
      <c r="E16" s="193" t="s">
        <v>91</v>
      </c>
      <c r="F16" s="298" t="s">
        <v>119</v>
      </c>
      <c r="G16" s="469" t="s">
        <v>829</v>
      </c>
      <c r="H16" s="298" t="s">
        <v>1519</v>
      </c>
      <c r="I16" s="298" t="s">
        <v>1520</v>
      </c>
      <c r="J16" s="298" t="s">
        <v>1565</v>
      </c>
      <c r="K16" s="298" t="s">
        <v>1566</v>
      </c>
      <c r="L16" s="298" t="s">
        <v>130</v>
      </c>
      <c r="M16" s="465">
        <v>167</v>
      </c>
      <c r="N16" s="298">
        <v>15</v>
      </c>
      <c r="O16" s="120">
        <v>16356.48</v>
      </c>
      <c r="P16" s="298" t="s">
        <v>99</v>
      </c>
      <c r="Q16" s="120">
        <v>4947000</v>
      </c>
      <c r="R16" s="193" t="s">
        <v>71</v>
      </c>
      <c r="S16" s="884" t="s">
        <v>1389</v>
      </c>
      <c r="T16" s="500" t="s">
        <v>1390</v>
      </c>
      <c r="U16" s="192"/>
      <c r="V16" s="560" t="s">
        <v>1524</v>
      </c>
    </row>
    <row r="17" spans="3:22" ht="51" x14ac:dyDescent="0.25">
      <c r="C17" s="195">
        <v>11</v>
      </c>
      <c r="D17" s="179">
        <v>42997</v>
      </c>
      <c r="E17" s="193" t="s">
        <v>91</v>
      </c>
      <c r="F17" s="461" t="s">
        <v>66</v>
      </c>
      <c r="G17" s="457" t="s">
        <v>1552</v>
      </c>
      <c r="H17" s="193" t="s">
        <v>1553</v>
      </c>
      <c r="I17" s="461" t="s">
        <v>1554</v>
      </c>
      <c r="J17" s="193" t="s">
        <v>68</v>
      </c>
      <c r="K17" s="298" t="s">
        <v>121</v>
      </c>
      <c r="L17" s="193" t="s">
        <v>171</v>
      </c>
      <c r="M17" s="459">
        <v>218.05</v>
      </c>
      <c r="N17" s="132">
        <v>10</v>
      </c>
      <c r="O17" s="479">
        <v>33841.67</v>
      </c>
      <c r="P17" s="461" t="s">
        <v>80</v>
      </c>
      <c r="Q17" s="462">
        <v>4060000</v>
      </c>
      <c r="R17" s="193" t="s">
        <v>71</v>
      </c>
      <c r="S17" s="884" t="s">
        <v>1389</v>
      </c>
      <c r="T17" s="500" t="s">
        <v>1390</v>
      </c>
      <c r="U17" s="192"/>
      <c r="V17" s="564"/>
    </row>
    <row r="18" spans="3:22" ht="51" x14ac:dyDescent="0.25">
      <c r="C18" s="195">
        <v>12</v>
      </c>
      <c r="D18" s="179">
        <v>42881</v>
      </c>
      <c r="E18" s="298" t="s">
        <v>91</v>
      </c>
      <c r="F18" s="192" t="s">
        <v>66</v>
      </c>
      <c r="G18" s="461" t="s">
        <v>73</v>
      </c>
      <c r="H18" s="193" t="s">
        <v>1487</v>
      </c>
      <c r="I18" s="461" t="s">
        <v>1488</v>
      </c>
      <c r="J18" s="298" t="s">
        <v>68</v>
      </c>
      <c r="K18" s="298" t="s">
        <v>109</v>
      </c>
      <c r="L18" s="193" t="s">
        <v>174</v>
      </c>
      <c r="M18" s="459">
        <v>438</v>
      </c>
      <c r="N18" s="132">
        <v>8</v>
      </c>
      <c r="O18" s="876">
        <v>26180</v>
      </c>
      <c r="P18" s="536" t="s">
        <v>80</v>
      </c>
      <c r="Q18" s="877">
        <v>3927000</v>
      </c>
      <c r="R18" s="498" t="s">
        <v>71</v>
      </c>
      <c r="S18" s="885" t="s">
        <v>1486</v>
      </c>
      <c r="T18" s="499" t="s">
        <v>1390</v>
      </c>
      <c r="U18" s="463"/>
      <c r="V18" s="558"/>
    </row>
    <row r="19" spans="3:22" ht="51" x14ac:dyDescent="0.25">
      <c r="C19" s="195">
        <v>13</v>
      </c>
      <c r="D19" s="179">
        <v>42997</v>
      </c>
      <c r="E19" s="193" t="s">
        <v>91</v>
      </c>
      <c r="F19" s="192" t="s">
        <v>1521</v>
      </c>
      <c r="G19" s="457" t="s">
        <v>434</v>
      </c>
      <c r="H19" s="193" t="s">
        <v>1522</v>
      </c>
      <c r="I19" s="461" t="s">
        <v>1523</v>
      </c>
      <c r="J19" s="193" t="s">
        <v>68</v>
      </c>
      <c r="K19" s="298" t="s">
        <v>121</v>
      </c>
      <c r="L19" s="298" t="s">
        <v>130</v>
      </c>
      <c r="M19" s="459">
        <v>156.19999999999999</v>
      </c>
      <c r="N19" s="132">
        <v>15</v>
      </c>
      <c r="O19" s="479">
        <v>46450</v>
      </c>
      <c r="P19" s="461" t="s">
        <v>70</v>
      </c>
      <c r="Q19" s="462">
        <v>3716000</v>
      </c>
      <c r="R19" s="193" t="s">
        <v>71</v>
      </c>
      <c r="S19" s="884" t="s">
        <v>1389</v>
      </c>
      <c r="T19" s="500" t="s">
        <v>1390</v>
      </c>
      <c r="U19" s="192"/>
      <c r="V19" s="564" t="s">
        <v>1525</v>
      </c>
    </row>
    <row r="20" spans="3:22" ht="63.75" x14ac:dyDescent="0.25">
      <c r="C20" s="195">
        <v>14</v>
      </c>
      <c r="D20" s="179">
        <v>43041</v>
      </c>
      <c r="E20" s="298" t="s">
        <v>36</v>
      </c>
      <c r="F20" s="192" t="s">
        <v>66</v>
      </c>
      <c r="G20" s="457" t="s">
        <v>1146</v>
      </c>
      <c r="H20" s="193" t="s">
        <v>1147</v>
      </c>
      <c r="I20" s="461" t="s">
        <v>1148</v>
      </c>
      <c r="J20" s="298" t="s">
        <v>68</v>
      </c>
      <c r="K20" s="298" t="s">
        <v>121</v>
      </c>
      <c r="L20" s="464" t="s">
        <v>126</v>
      </c>
      <c r="M20" s="459">
        <v>84.6</v>
      </c>
      <c r="N20" s="132">
        <v>20</v>
      </c>
      <c r="O20" s="479">
        <v>53440.42</v>
      </c>
      <c r="P20" s="461" t="s">
        <v>70</v>
      </c>
      <c r="Q20" s="462">
        <v>3057100</v>
      </c>
      <c r="R20" s="193" t="s">
        <v>71</v>
      </c>
      <c r="S20" s="884" t="s">
        <v>1389</v>
      </c>
      <c r="T20" s="192" t="s">
        <v>1391</v>
      </c>
      <c r="U20" s="298" t="s">
        <v>587</v>
      </c>
      <c r="V20" s="558" t="s">
        <v>1392</v>
      </c>
    </row>
    <row r="21" spans="3:22" ht="76.5" x14ac:dyDescent="0.25">
      <c r="C21" s="195">
        <v>15</v>
      </c>
      <c r="D21" s="179">
        <v>42997</v>
      </c>
      <c r="E21" s="193" t="s">
        <v>91</v>
      </c>
      <c r="F21" s="298" t="s">
        <v>119</v>
      </c>
      <c r="G21" s="469" t="s">
        <v>829</v>
      </c>
      <c r="H21" s="298" t="s">
        <v>1459</v>
      </c>
      <c r="I21" s="298" t="s">
        <v>1460</v>
      </c>
      <c r="J21" s="298" t="s">
        <v>1567</v>
      </c>
      <c r="K21" s="298" t="s">
        <v>220</v>
      </c>
      <c r="L21" s="298" t="s">
        <v>130</v>
      </c>
      <c r="M21" s="465">
        <v>84</v>
      </c>
      <c r="N21" s="298">
        <v>15</v>
      </c>
      <c r="O21" s="465">
        <v>2475.4899999999998</v>
      </c>
      <c r="P21" s="298" t="s">
        <v>99</v>
      </c>
      <c r="Q21" s="120">
        <v>2959560</v>
      </c>
      <c r="R21" s="193" t="s">
        <v>71</v>
      </c>
      <c r="S21" s="884" t="s">
        <v>1389</v>
      </c>
      <c r="T21" s="500" t="s">
        <v>1390</v>
      </c>
      <c r="U21" s="192"/>
      <c r="V21" s="560" t="s">
        <v>1470</v>
      </c>
    </row>
    <row r="22" spans="3:22" ht="153" x14ac:dyDescent="0.25">
      <c r="C22" s="195">
        <v>16</v>
      </c>
      <c r="D22" s="179">
        <v>43027</v>
      </c>
      <c r="E22" s="298" t="s">
        <v>36</v>
      </c>
      <c r="F22" s="192" t="s">
        <v>66</v>
      </c>
      <c r="G22" s="192" t="s">
        <v>156</v>
      </c>
      <c r="H22" s="181" t="s">
        <v>1209</v>
      </c>
      <c r="I22" s="461" t="s">
        <v>157</v>
      </c>
      <c r="J22" s="298" t="s">
        <v>105</v>
      </c>
      <c r="K22" s="193" t="s">
        <v>158</v>
      </c>
      <c r="L22" s="298" t="s">
        <v>47</v>
      </c>
      <c r="M22" s="459">
        <v>63.9</v>
      </c>
      <c r="N22" s="132">
        <v>5</v>
      </c>
      <c r="O22" s="479">
        <v>11868.33</v>
      </c>
      <c r="P22" s="461" t="s">
        <v>80</v>
      </c>
      <c r="Q22" s="462">
        <v>2848400</v>
      </c>
      <c r="R22" s="193" t="s">
        <v>1208</v>
      </c>
      <c r="S22" s="884" t="s">
        <v>1389</v>
      </c>
      <c r="T22" s="500" t="s">
        <v>1390</v>
      </c>
      <c r="U22" s="298"/>
      <c r="V22" s="558"/>
    </row>
    <row r="23" spans="3:22" ht="51" x14ac:dyDescent="0.25">
      <c r="C23" s="195">
        <v>17</v>
      </c>
      <c r="D23" s="179">
        <v>42997</v>
      </c>
      <c r="E23" s="193" t="s">
        <v>91</v>
      </c>
      <c r="F23" s="500" t="s">
        <v>118</v>
      </c>
      <c r="G23" s="544" t="s">
        <v>170</v>
      </c>
      <c r="H23" s="500" t="s">
        <v>1534</v>
      </c>
      <c r="I23" s="500" t="s">
        <v>1535</v>
      </c>
      <c r="J23" s="464" t="s">
        <v>1568</v>
      </c>
      <c r="K23" s="489" t="s">
        <v>1569</v>
      </c>
      <c r="L23" s="298" t="s">
        <v>130</v>
      </c>
      <c r="M23" s="484">
        <v>128.4</v>
      </c>
      <c r="N23" s="485">
        <v>15</v>
      </c>
      <c r="O23" s="466">
        <v>1035.23</v>
      </c>
      <c r="P23" s="500" t="s">
        <v>99</v>
      </c>
      <c r="Q23" s="493">
        <v>2606000</v>
      </c>
      <c r="R23" s="193" t="s">
        <v>71</v>
      </c>
      <c r="S23" s="884" t="s">
        <v>1389</v>
      </c>
      <c r="T23" s="500" t="s">
        <v>1390</v>
      </c>
      <c r="U23" s="192"/>
      <c r="V23" s="567"/>
    </row>
    <row r="24" spans="3:22" ht="408" x14ac:dyDescent="0.25">
      <c r="C24" s="195">
        <v>18</v>
      </c>
      <c r="D24" s="218">
        <v>42782</v>
      </c>
      <c r="E24" s="203" t="s">
        <v>91</v>
      </c>
      <c r="F24" s="507" t="s">
        <v>94</v>
      </c>
      <c r="G24" s="507" t="s">
        <v>95</v>
      </c>
      <c r="H24" s="507" t="s">
        <v>1428</v>
      </c>
      <c r="I24" s="507" t="s">
        <v>1429</v>
      </c>
      <c r="J24" s="521" t="s">
        <v>1570</v>
      </c>
      <c r="K24" s="478" t="s">
        <v>1571</v>
      </c>
      <c r="L24" s="298" t="s">
        <v>130</v>
      </c>
      <c r="M24" s="522">
        <v>85</v>
      </c>
      <c r="N24" s="535">
        <v>15</v>
      </c>
      <c r="O24" s="542">
        <v>3901.2</v>
      </c>
      <c r="P24" s="507" t="s">
        <v>99</v>
      </c>
      <c r="Q24" s="543">
        <v>2496600</v>
      </c>
      <c r="R24" s="498" t="s">
        <v>71</v>
      </c>
      <c r="S24" s="884" t="s">
        <v>1389</v>
      </c>
      <c r="T24" s="498" t="s">
        <v>1390</v>
      </c>
      <c r="U24" s="509"/>
      <c r="V24" s="565" t="s">
        <v>1432</v>
      </c>
    </row>
    <row r="25" spans="3:22" ht="63.75" x14ac:dyDescent="0.25">
      <c r="C25" s="195">
        <v>19</v>
      </c>
      <c r="D25" s="179">
        <v>43005</v>
      </c>
      <c r="E25" s="193" t="s">
        <v>91</v>
      </c>
      <c r="F25" s="298" t="s">
        <v>94</v>
      </c>
      <c r="G25" s="469" t="s">
        <v>78</v>
      </c>
      <c r="H25" s="298" t="s">
        <v>1484</v>
      </c>
      <c r="I25" s="298" t="s">
        <v>1485</v>
      </c>
      <c r="J25" s="193" t="s">
        <v>79</v>
      </c>
      <c r="K25" s="298" t="s">
        <v>121</v>
      </c>
      <c r="L25" s="181" t="s">
        <v>173</v>
      </c>
      <c r="M25" s="383">
        <v>129.30000000000001</v>
      </c>
      <c r="N25" s="384">
        <v>8</v>
      </c>
      <c r="O25" s="385">
        <v>16757.39</v>
      </c>
      <c r="P25" s="298" t="s">
        <v>70</v>
      </c>
      <c r="Q25" s="386">
        <v>2459500</v>
      </c>
      <c r="R25" s="193" t="s">
        <v>71</v>
      </c>
      <c r="S25" s="884" t="s">
        <v>1486</v>
      </c>
      <c r="T25" s="500" t="s">
        <v>1390</v>
      </c>
      <c r="U25" s="192"/>
      <c r="V25" s="560"/>
    </row>
    <row r="26" spans="3:22" ht="76.5" x14ac:dyDescent="0.25">
      <c r="C26" s="195">
        <v>20</v>
      </c>
      <c r="D26" s="179">
        <v>42997</v>
      </c>
      <c r="E26" s="193" t="s">
        <v>91</v>
      </c>
      <c r="F26" s="193" t="s">
        <v>82</v>
      </c>
      <c r="G26" s="469" t="s">
        <v>78</v>
      </c>
      <c r="H26" s="193" t="s">
        <v>1408</v>
      </c>
      <c r="I26" s="193" t="s">
        <v>1409</v>
      </c>
      <c r="J26" s="193" t="s">
        <v>68</v>
      </c>
      <c r="K26" s="298" t="s">
        <v>121</v>
      </c>
      <c r="L26" s="193" t="s">
        <v>1410</v>
      </c>
      <c r="M26" s="383">
        <v>122.3</v>
      </c>
      <c r="N26" s="298" t="s">
        <v>1411</v>
      </c>
      <c r="O26" s="471">
        <v>76169.69</v>
      </c>
      <c r="P26" s="132" t="s">
        <v>70</v>
      </c>
      <c r="Q26" s="120">
        <v>2455500</v>
      </c>
      <c r="R26" s="193" t="s">
        <v>71</v>
      </c>
      <c r="S26" s="884" t="s">
        <v>1389</v>
      </c>
      <c r="T26" s="500" t="s">
        <v>1390</v>
      </c>
      <c r="U26" s="192"/>
      <c r="V26" s="568" t="s">
        <v>1412</v>
      </c>
    </row>
    <row r="27" spans="3:22" ht="51" x14ac:dyDescent="0.25">
      <c r="C27" s="195">
        <v>21</v>
      </c>
      <c r="D27" s="179">
        <v>42997</v>
      </c>
      <c r="E27" s="193" t="s">
        <v>91</v>
      </c>
      <c r="F27" s="461" t="s">
        <v>66</v>
      </c>
      <c r="G27" s="457" t="s">
        <v>1552</v>
      </c>
      <c r="H27" s="193" t="s">
        <v>1553</v>
      </c>
      <c r="I27" s="461" t="s">
        <v>1554</v>
      </c>
      <c r="J27" s="193" t="s">
        <v>68</v>
      </c>
      <c r="K27" s="298" t="s">
        <v>121</v>
      </c>
      <c r="L27" s="193" t="s">
        <v>171</v>
      </c>
      <c r="M27" s="459">
        <v>127.7</v>
      </c>
      <c r="N27" s="132">
        <v>10</v>
      </c>
      <c r="O27" s="479">
        <v>19814.169999999998</v>
      </c>
      <c r="P27" s="461" t="s">
        <v>80</v>
      </c>
      <c r="Q27" s="462">
        <v>2377700</v>
      </c>
      <c r="R27" s="193" t="s">
        <v>71</v>
      </c>
      <c r="S27" s="884" t="s">
        <v>1389</v>
      </c>
      <c r="T27" s="500" t="s">
        <v>1390</v>
      </c>
      <c r="U27" s="192"/>
      <c r="V27" s="564"/>
    </row>
    <row r="28" spans="3:22" ht="38.25" x14ac:dyDescent="0.25">
      <c r="C28" s="195">
        <v>22</v>
      </c>
      <c r="D28" s="179">
        <v>42997</v>
      </c>
      <c r="E28" s="193" t="s">
        <v>91</v>
      </c>
      <c r="F28" s="298" t="s">
        <v>92</v>
      </c>
      <c r="G28" s="469" t="s">
        <v>1464</v>
      </c>
      <c r="H28" s="298" t="s">
        <v>1465</v>
      </c>
      <c r="I28" s="298" t="s">
        <v>1466</v>
      </c>
      <c r="J28" s="193" t="s">
        <v>1572</v>
      </c>
      <c r="K28" s="298" t="s">
        <v>1573</v>
      </c>
      <c r="L28" s="193" t="s">
        <v>171</v>
      </c>
      <c r="M28" s="383">
        <v>130</v>
      </c>
      <c r="N28" s="384">
        <v>10</v>
      </c>
      <c r="O28" s="465">
        <v>18360.71</v>
      </c>
      <c r="P28" s="298" t="s">
        <v>70</v>
      </c>
      <c r="Q28" s="465">
        <v>2145360</v>
      </c>
      <c r="R28" s="193" t="s">
        <v>71</v>
      </c>
      <c r="S28" s="884" t="s">
        <v>1389</v>
      </c>
      <c r="T28" s="500" t="s">
        <v>1390</v>
      </c>
      <c r="U28" s="192"/>
      <c r="V28" s="560"/>
    </row>
    <row r="29" spans="3:22" ht="51" x14ac:dyDescent="0.25">
      <c r="C29" s="195">
        <v>23</v>
      </c>
      <c r="D29" s="179">
        <v>43041</v>
      </c>
      <c r="E29" s="193" t="s">
        <v>91</v>
      </c>
      <c r="F29" s="461" t="s">
        <v>66</v>
      </c>
      <c r="G29" s="457" t="s">
        <v>73</v>
      </c>
      <c r="H29" s="298" t="s">
        <v>1510</v>
      </c>
      <c r="I29" s="298" t="s">
        <v>1511</v>
      </c>
      <c r="J29" s="193" t="s">
        <v>68</v>
      </c>
      <c r="K29" s="298" t="s">
        <v>1574</v>
      </c>
      <c r="L29" s="193" t="s">
        <v>174</v>
      </c>
      <c r="M29" s="459">
        <v>196.3</v>
      </c>
      <c r="N29" s="132">
        <v>8</v>
      </c>
      <c r="O29" s="479">
        <v>14296.2</v>
      </c>
      <c r="P29" s="461" t="s">
        <v>70</v>
      </c>
      <c r="Q29" s="506">
        <v>2144430</v>
      </c>
      <c r="R29" s="193" t="s">
        <v>71</v>
      </c>
      <c r="S29" s="884" t="s">
        <v>1389</v>
      </c>
      <c r="T29" s="464" t="s">
        <v>1390</v>
      </c>
      <c r="U29" s="192"/>
      <c r="V29" s="560"/>
    </row>
    <row r="30" spans="3:22" ht="127.5" x14ac:dyDescent="0.25">
      <c r="C30" s="195">
        <v>24</v>
      </c>
      <c r="D30" s="179">
        <v>42997</v>
      </c>
      <c r="E30" s="298" t="s">
        <v>781</v>
      </c>
      <c r="F30" s="192" t="s">
        <v>1575</v>
      </c>
      <c r="G30" s="823" t="s">
        <v>1576</v>
      </c>
      <c r="H30" s="193" t="s">
        <v>1577</v>
      </c>
      <c r="I30" s="461" t="s">
        <v>1578</v>
      </c>
      <c r="J30" s="193" t="s">
        <v>68</v>
      </c>
      <c r="K30" s="298" t="s">
        <v>121</v>
      </c>
      <c r="L30" s="193" t="s">
        <v>1579</v>
      </c>
      <c r="M30" s="459">
        <v>19.7</v>
      </c>
      <c r="N30" s="132">
        <v>3</v>
      </c>
      <c r="O30" s="479">
        <v>1270.28</v>
      </c>
      <c r="P30" s="461" t="s">
        <v>70</v>
      </c>
      <c r="Q30" s="462">
        <v>396000</v>
      </c>
      <c r="R30" s="179">
        <v>43287</v>
      </c>
      <c r="S30" s="884" t="s">
        <v>1389</v>
      </c>
      <c r="T30" s="298" t="s">
        <v>1390</v>
      </c>
      <c r="U30" s="192" t="s">
        <v>1580</v>
      </c>
      <c r="V30" s="560" t="s">
        <v>1581</v>
      </c>
    </row>
    <row r="31" spans="3:22" ht="178.5" x14ac:dyDescent="0.25">
      <c r="C31" s="195">
        <v>25</v>
      </c>
      <c r="D31" s="179">
        <v>42997</v>
      </c>
      <c r="E31" s="193" t="s">
        <v>410</v>
      </c>
      <c r="F31" s="298" t="s">
        <v>119</v>
      </c>
      <c r="G31" s="469" t="s">
        <v>829</v>
      </c>
      <c r="H31" s="298" t="s">
        <v>1518</v>
      </c>
      <c r="I31" s="298" t="s">
        <v>1166</v>
      </c>
      <c r="J31" s="298" t="s">
        <v>1563</v>
      </c>
      <c r="K31" s="298" t="s">
        <v>1564</v>
      </c>
      <c r="L31" s="298" t="s">
        <v>102</v>
      </c>
      <c r="M31" s="465">
        <v>252.4</v>
      </c>
      <c r="N31" s="298">
        <v>3</v>
      </c>
      <c r="O31" s="120">
        <v>3507.02</v>
      </c>
      <c r="P31" s="298" t="s">
        <v>833</v>
      </c>
      <c r="Q31" s="120">
        <v>8054300</v>
      </c>
      <c r="R31" s="193" t="s">
        <v>71</v>
      </c>
      <c r="S31" s="884" t="s">
        <v>1389</v>
      </c>
      <c r="T31" s="298" t="s">
        <v>1390</v>
      </c>
      <c r="U31" s="192"/>
      <c r="V31" s="560" t="s">
        <v>1582</v>
      </c>
    </row>
    <row r="32" spans="3:22" ht="229.5" x14ac:dyDescent="0.25">
      <c r="C32" s="195">
        <v>26</v>
      </c>
      <c r="D32" s="179">
        <v>42997</v>
      </c>
      <c r="E32" s="193" t="s">
        <v>91</v>
      </c>
      <c r="F32" s="193" t="s">
        <v>82</v>
      </c>
      <c r="G32" s="469" t="s">
        <v>78</v>
      </c>
      <c r="H32" s="193" t="s">
        <v>1530</v>
      </c>
      <c r="I32" s="193" t="s">
        <v>1531</v>
      </c>
      <c r="J32" s="193" t="s">
        <v>68</v>
      </c>
      <c r="K32" s="298" t="s">
        <v>121</v>
      </c>
      <c r="L32" s="193" t="s">
        <v>1532</v>
      </c>
      <c r="M32" s="383">
        <v>99.46</v>
      </c>
      <c r="N32" s="298" t="s">
        <v>1533</v>
      </c>
      <c r="O32" s="471">
        <v>18255.07</v>
      </c>
      <c r="P32" s="132" t="s">
        <v>70</v>
      </c>
      <c r="Q32" s="120">
        <v>2050500</v>
      </c>
      <c r="R32" s="193" t="s">
        <v>71</v>
      </c>
      <c r="S32" s="884" t="s">
        <v>1389</v>
      </c>
      <c r="T32" s="500" t="s">
        <v>1390</v>
      </c>
      <c r="U32" s="192"/>
      <c r="V32" s="570" t="s">
        <v>1536</v>
      </c>
    </row>
    <row r="33" spans="3:22" ht="38.25" x14ac:dyDescent="0.25">
      <c r="C33" s="195">
        <v>27</v>
      </c>
      <c r="D33" s="179">
        <v>42997</v>
      </c>
      <c r="E33" s="193" t="s">
        <v>410</v>
      </c>
      <c r="F33" s="298" t="s">
        <v>122</v>
      </c>
      <c r="G33" s="298" t="s">
        <v>78</v>
      </c>
      <c r="H33" s="298" t="s">
        <v>1583</v>
      </c>
      <c r="I33" s="298" t="s">
        <v>1584</v>
      </c>
      <c r="J33" s="193" t="s">
        <v>79</v>
      </c>
      <c r="K33" s="298" t="s">
        <v>109</v>
      </c>
      <c r="L33" s="193" t="s">
        <v>174</v>
      </c>
      <c r="M33" s="383">
        <v>144.6</v>
      </c>
      <c r="N33" s="132">
        <v>8</v>
      </c>
      <c r="O33" s="385">
        <v>11714.74</v>
      </c>
      <c r="P33" s="298" t="s">
        <v>70</v>
      </c>
      <c r="Q33" s="386">
        <v>1720900</v>
      </c>
      <c r="R33" s="193" t="s">
        <v>71</v>
      </c>
      <c r="S33" s="884" t="s">
        <v>1389</v>
      </c>
      <c r="T33" s="500" t="s">
        <v>1390</v>
      </c>
      <c r="U33" s="298"/>
      <c r="V33" s="560" t="s">
        <v>1585</v>
      </c>
    </row>
    <row r="34" spans="3:22" ht="76.5" x14ac:dyDescent="0.25">
      <c r="C34" s="195">
        <v>28</v>
      </c>
      <c r="D34" s="179">
        <v>42997</v>
      </c>
      <c r="E34" s="193" t="s">
        <v>91</v>
      </c>
      <c r="F34" s="192" t="s">
        <v>66</v>
      </c>
      <c r="G34" s="457" t="s">
        <v>73</v>
      </c>
      <c r="H34" s="461" t="s">
        <v>1498</v>
      </c>
      <c r="I34" s="458" t="s">
        <v>1499</v>
      </c>
      <c r="J34" s="193" t="s">
        <v>68</v>
      </c>
      <c r="K34" s="461" t="s">
        <v>1586</v>
      </c>
      <c r="L34" s="510" t="s">
        <v>113</v>
      </c>
      <c r="M34" s="459">
        <v>115.1</v>
      </c>
      <c r="N34" s="458" t="s">
        <v>1112</v>
      </c>
      <c r="O34" s="479">
        <v>1433.97</v>
      </c>
      <c r="P34" s="461" t="s">
        <v>70</v>
      </c>
      <c r="Q34" s="506">
        <v>1873800</v>
      </c>
      <c r="R34" s="193" t="s">
        <v>71</v>
      </c>
      <c r="S34" s="884" t="s">
        <v>1389</v>
      </c>
      <c r="T34" s="500" t="s">
        <v>1390</v>
      </c>
      <c r="U34" s="192"/>
      <c r="V34" s="563" t="s">
        <v>1500</v>
      </c>
    </row>
    <row r="35" spans="3:22" ht="63.75" x14ac:dyDescent="0.25">
      <c r="C35" s="195">
        <v>29</v>
      </c>
      <c r="D35" s="179">
        <v>42997</v>
      </c>
      <c r="E35" s="193" t="s">
        <v>91</v>
      </c>
      <c r="F35" s="298" t="s">
        <v>88</v>
      </c>
      <c r="G35" s="469" t="s">
        <v>169</v>
      </c>
      <c r="H35" s="298" t="s">
        <v>1495</v>
      </c>
      <c r="I35" s="298" t="s">
        <v>1496</v>
      </c>
      <c r="J35" s="193" t="s">
        <v>1587</v>
      </c>
      <c r="K35" s="298" t="s">
        <v>96</v>
      </c>
      <c r="L35" s="298" t="s">
        <v>130</v>
      </c>
      <c r="M35" s="383">
        <v>99</v>
      </c>
      <c r="N35" s="384">
        <v>15</v>
      </c>
      <c r="O35" s="385">
        <v>1016.62</v>
      </c>
      <c r="P35" s="298" t="s">
        <v>99</v>
      </c>
      <c r="Q35" s="386">
        <v>1735780</v>
      </c>
      <c r="R35" s="193" t="s">
        <v>71</v>
      </c>
      <c r="S35" s="884" t="s">
        <v>1389</v>
      </c>
      <c r="T35" s="500" t="s">
        <v>1390</v>
      </c>
      <c r="U35" s="192"/>
      <c r="V35" s="560"/>
    </row>
    <row r="36" spans="3:22" ht="51" x14ac:dyDescent="0.25">
      <c r="C36" s="195">
        <v>30</v>
      </c>
      <c r="D36" s="179">
        <v>42997</v>
      </c>
      <c r="E36" s="193" t="s">
        <v>91</v>
      </c>
      <c r="F36" s="470" t="s">
        <v>103</v>
      </c>
      <c r="G36" s="469" t="s">
        <v>1167</v>
      </c>
      <c r="H36" s="298" t="s">
        <v>1430</v>
      </c>
      <c r="I36" s="298" t="s">
        <v>1431</v>
      </c>
      <c r="J36" s="193" t="s">
        <v>1588</v>
      </c>
      <c r="K36" s="298" t="s">
        <v>121</v>
      </c>
      <c r="L36" s="298" t="s">
        <v>130</v>
      </c>
      <c r="M36" s="383">
        <v>71.900000000000006</v>
      </c>
      <c r="N36" s="384">
        <v>15</v>
      </c>
      <c r="O36" s="385">
        <v>4870.13</v>
      </c>
      <c r="P36" s="298" t="s">
        <v>99</v>
      </c>
      <c r="Q36" s="386">
        <v>1633000</v>
      </c>
      <c r="R36" s="193" t="s">
        <v>71</v>
      </c>
      <c r="S36" s="884" t="s">
        <v>1389</v>
      </c>
      <c r="T36" s="500" t="s">
        <v>1390</v>
      </c>
      <c r="U36" s="192"/>
      <c r="V36" s="560"/>
    </row>
    <row r="37" spans="3:22" ht="38.25" x14ac:dyDescent="0.25">
      <c r="C37" s="195">
        <v>31</v>
      </c>
      <c r="D37" s="179">
        <v>42997</v>
      </c>
      <c r="E37" s="193" t="s">
        <v>91</v>
      </c>
      <c r="F37" s="298" t="s">
        <v>88</v>
      </c>
      <c r="G37" s="469" t="s">
        <v>169</v>
      </c>
      <c r="H37" s="298" t="s">
        <v>1528</v>
      </c>
      <c r="I37" s="298" t="s">
        <v>1529</v>
      </c>
      <c r="J37" s="193" t="s">
        <v>1589</v>
      </c>
      <c r="K37" s="298" t="s">
        <v>121</v>
      </c>
      <c r="L37" s="298" t="s">
        <v>130</v>
      </c>
      <c r="M37" s="383">
        <v>77.709999999999994</v>
      </c>
      <c r="N37" s="384">
        <v>15</v>
      </c>
      <c r="O37" s="385">
        <v>2621.7</v>
      </c>
      <c r="P37" s="298" t="s">
        <v>99</v>
      </c>
      <c r="Q37" s="386">
        <v>1613440</v>
      </c>
      <c r="R37" s="193" t="s">
        <v>71</v>
      </c>
      <c r="S37" s="884" t="s">
        <v>1389</v>
      </c>
      <c r="T37" s="500" t="s">
        <v>1390</v>
      </c>
      <c r="U37" s="192"/>
      <c r="V37" s="560"/>
    </row>
    <row r="38" spans="3:22" ht="76.5" x14ac:dyDescent="0.25">
      <c r="C38" s="195">
        <v>32</v>
      </c>
      <c r="D38" s="179">
        <v>42997</v>
      </c>
      <c r="E38" s="193" t="s">
        <v>91</v>
      </c>
      <c r="F38" s="298" t="s">
        <v>119</v>
      </c>
      <c r="G38" s="469" t="s">
        <v>829</v>
      </c>
      <c r="H38" s="298" t="s">
        <v>1526</v>
      </c>
      <c r="I38" s="298" t="s">
        <v>1520</v>
      </c>
      <c r="J38" s="298" t="s">
        <v>1590</v>
      </c>
      <c r="K38" s="298" t="s">
        <v>1138</v>
      </c>
      <c r="L38" s="298" t="s">
        <v>104</v>
      </c>
      <c r="M38" s="465">
        <v>50.2</v>
      </c>
      <c r="N38" s="298">
        <v>10</v>
      </c>
      <c r="O38" s="120">
        <v>2855.42</v>
      </c>
      <c r="P38" s="298" t="s">
        <v>99</v>
      </c>
      <c r="Q38" s="120">
        <v>1557700</v>
      </c>
      <c r="R38" s="193" t="s">
        <v>71</v>
      </c>
      <c r="S38" s="884" t="s">
        <v>1389</v>
      </c>
      <c r="T38" s="500" t="s">
        <v>1390</v>
      </c>
      <c r="U38" s="192"/>
      <c r="V38" s="560" t="s">
        <v>1527</v>
      </c>
    </row>
    <row r="39" spans="3:22" ht="63.75" x14ac:dyDescent="0.25">
      <c r="C39" s="195">
        <v>33</v>
      </c>
      <c r="D39" s="179">
        <v>42997</v>
      </c>
      <c r="E39" s="193" t="s">
        <v>91</v>
      </c>
      <c r="F39" s="298" t="s">
        <v>88</v>
      </c>
      <c r="G39" s="469" t="s">
        <v>169</v>
      </c>
      <c r="H39" s="298" t="s">
        <v>1495</v>
      </c>
      <c r="I39" s="298" t="s">
        <v>1497</v>
      </c>
      <c r="J39" s="193" t="s">
        <v>1591</v>
      </c>
      <c r="K39" s="298" t="s">
        <v>1561</v>
      </c>
      <c r="L39" s="298" t="s">
        <v>130</v>
      </c>
      <c r="M39" s="383">
        <v>87.54</v>
      </c>
      <c r="N39" s="384">
        <v>15</v>
      </c>
      <c r="O39" s="385">
        <v>898.92</v>
      </c>
      <c r="P39" s="298" t="s">
        <v>99</v>
      </c>
      <c r="Q39" s="386">
        <v>1534850</v>
      </c>
      <c r="R39" s="193" t="s">
        <v>71</v>
      </c>
      <c r="S39" s="884" t="s">
        <v>1389</v>
      </c>
      <c r="T39" s="500" t="s">
        <v>1390</v>
      </c>
      <c r="U39" s="192"/>
      <c r="V39" s="560"/>
    </row>
    <row r="40" spans="3:22" ht="114.75" x14ac:dyDescent="0.25">
      <c r="C40" s="195">
        <v>34</v>
      </c>
      <c r="D40" s="179">
        <v>42997</v>
      </c>
      <c r="E40" s="298" t="s">
        <v>36</v>
      </c>
      <c r="F40" s="298" t="s">
        <v>92</v>
      </c>
      <c r="G40" s="469" t="s">
        <v>1413</v>
      </c>
      <c r="H40" s="298" t="s">
        <v>1489</v>
      </c>
      <c r="I40" s="298" t="s">
        <v>1490</v>
      </c>
      <c r="J40" s="298" t="s">
        <v>1592</v>
      </c>
      <c r="K40" s="298" t="s">
        <v>1593</v>
      </c>
      <c r="L40" s="193" t="s">
        <v>130</v>
      </c>
      <c r="M40" s="383">
        <v>65.599999999999994</v>
      </c>
      <c r="N40" s="384">
        <v>15</v>
      </c>
      <c r="O40" s="385">
        <v>2382.6</v>
      </c>
      <c r="P40" s="298" t="s">
        <v>99</v>
      </c>
      <c r="Q40" s="386">
        <v>1525000</v>
      </c>
      <c r="R40" s="193" t="s">
        <v>71</v>
      </c>
      <c r="S40" s="884" t="s">
        <v>1389</v>
      </c>
      <c r="T40" s="298" t="s">
        <v>1493</v>
      </c>
      <c r="U40" s="192"/>
      <c r="V40" s="560" t="s">
        <v>1494</v>
      </c>
    </row>
    <row r="41" spans="3:22" ht="89.25" x14ac:dyDescent="0.25">
      <c r="C41" s="195">
        <v>35</v>
      </c>
      <c r="D41" s="179">
        <v>42997</v>
      </c>
      <c r="E41" s="193" t="s">
        <v>91</v>
      </c>
      <c r="F41" s="298" t="s">
        <v>122</v>
      </c>
      <c r="G41" s="469" t="s">
        <v>202</v>
      </c>
      <c r="H41" s="298" t="s">
        <v>1555</v>
      </c>
      <c r="I41" s="298" t="s">
        <v>1556</v>
      </c>
      <c r="J41" s="193" t="s">
        <v>1594</v>
      </c>
      <c r="K41" s="298" t="s">
        <v>121</v>
      </c>
      <c r="L41" s="298" t="s">
        <v>130</v>
      </c>
      <c r="M41" s="383">
        <v>89.6</v>
      </c>
      <c r="N41" s="384">
        <v>15</v>
      </c>
      <c r="O41" s="385">
        <v>1693.12</v>
      </c>
      <c r="P41" s="298" t="s">
        <v>99</v>
      </c>
      <c r="Q41" s="386">
        <v>1507470</v>
      </c>
      <c r="R41" s="193" t="s">
        <v>71</v>
      </c>
      <c r="S41" s="884" t="s">
        <v>1389</v>
      </c>
      <c r="T41" s="500" t="s">
        <v>1390</v>
      </c>
      <c r="U41" s="192"/>
      <c r="V41" s="560" t="s">
        <v>1557</v>
      </c>
    </row>
    <row r="42" spans="3:22" ht="63.75" x14ac:dyDescent="0.25">
      <c r="C42" s="195">
        <v>36</v>
      </c>
      <c r="D42" s="179">
        <v>43041</v>
      </c>
      <c r="E42" s="193" t="s">
        <v>91</v>
      </c>
      <c r="F42" s="298" t="s">
        <v>92</v>
      </c>
      <c r="G42" s="469" t="s">
        <v>78</v>
      </c>
      <c r="H42" s="298" t="s">
        <v>1418</v>
      </c>
      <c r="I42" s="298" t="s">
        <v>1419</v>
      </c>
      <c r="J42" s="193" t="s">
        <v>1595</v>
      </c>
      <c r="K42" s="298" t="s">
        <v>1596</v>
      </c>
      <c r="L42" s="298" t="s">
        <v>1420</v>
      </c>
      <c r="M42" s="383">
        <v>64.900000000000006</v>
      </c>
      <c r="N42" s="384" t="s">
        <v>1421</v>
      </c>
      <c r="O42" s="465">
        <v>16122.39</v>
      </c>
      <c r="P42" s="298" t="s">
        <v>70</v>
      </c>
      <c r="Q42" s="465">
        <v>1389000</v>
      </c>
      <c r="R42" s="193" t="s">
        <v>71</v>
      </c>
      <c r="S42" s="884" t="s">
        <v>1389</v>
      </c>
      <c r="T42" s="464" t="s">
        <v>1390</v>
      </c>
      <c r="U42" s="192"/>
      <c r="V42" s="560" t="s">
        <v>1422</v>
      </c>
    </row>
    <row r="43" spans="3:22" ht="38.25" x14ac:dyDescent="0.25">
      <c r="C43" s="195">
        <v>37</v>
      </c>
      <c r="D43" s="179">
        <v>42997</v>
      </c>
      <c r="E43" s="193" t="s">
        <v>91</v>
      </c>
      <c r="F43" s="461" t="s">
        <v>66</v>
      </c>
      <c r="G43" s="457" t="s">
        <v>73</v>
      </c>
      <c r="H43" s="298" t="s">
        <v>1435</v>
      </c>
      <c r="I43" s="298" t="s">
        <v>1436</v>
      </c>
      <c r="J43" s="193" t="s">
        <v>68</v>
      </c>
      <c r="K43" s="298" t="s">
        <v>1574</v>
      </c>
      <c r="L43" s="193" t="s">
        <v>174</v>
      </c>
      <c r="M43" s="459">
        <v>95.1</v>
      </c>
      <c r="N43" s="132">
        <v>8</v>
      </c>
      <c r="O43" s="479">
        <v>8820</v>
      </c>
      <c r="P43" s="193" t="s">
        <v>70</v>
      </c>
      <c r="Q43" s="465">
        <v>1323000</v>
      </c>
      <c r="R43" s="193" t="s">
        <v>71</v>
      </c>
      <c r="S43" s="884" t="s">
        <v>1389</v>
      </c>
      <c r="T43" s="500" t="s">
        <v>1390</v>
      </c>
      <c r="U43" s="192"/>
      <c r="V43" s="564"/>
    </row>
    <row r="44" spans="3:22" ht="51" x14ac:dyDescent="0.25">
      <c r="C44" s="195">
        <v>38</v>
      </c>
      <c r="D44" s="179">
        <v>43011</v>
      </c>
      <c r="E44" s="193" t="s">
        <v>710</v>
      </c>
      <c r="F44" s="500" t="s">
        <v>100</v>
      </c>
      <c r="G44" s="544" t="s">
        <v>101</v>
      </c>
      <c r="H44" s="500" t="s">
        <v>605</v>
      </c>
      <c r="I44" s="500" t="s">
        <v>1480</v>
      </c>
      <c r="J44" s="464" t="s">
        <v>1597</v>
      </c>
      <c r="K44" s="500" t="s">
        <v>69</v>
      </c>
      <c r="L44" s="383" t="s">
        <v>123</v>
      </c>
      <c r="M44" s="484">
        <v>76</v>
      </c>
      <c r="N44" s="485">
        <v>15</v>
      </c>
      <c r="O44" s="492">
        <v>434.98</v>
      </c>
      <c r="P44" s="500" t="s">
        <v>99</v>
      </c>
      <c r="Q44" s="493">
        <v>1272000</v>
      </c>
      <c r="R44" s="464" t="s">
        <v>71</v>
      </c>
      <c r="S44" s="884" t="s">
        <v>1481</v>
      </c>
      <c r="T44" s="500" t="s">
        <v>1390</v>
      </c>
      <c r="U44" s="489"/>
      <c r="V44" s="567"/>
    </row>
    <row r="45" spans="3:22" ht="63.75" x14ac:dyDescent="0.25">
      <c r="C45" s="195">
        <v>39</v>
      </c>
      <c r="D45" s="179">
        <v>42867</v>
      </c>
      <c r="E45" s="193" t="s">
        <v>91</v>
      </c>
      <c r="F45" s="298" t="s">
        <v>103</v>
      </c>
      <c r="G45" s="298" t="s">
        <v>78</v>
      </c>
      <c r="H45" s="298" t="s">
        <v>1476</v>
      </c>
      <c r="I45" s="298" t="s">
        <v>1477</v>
      </c>
      <c r="J45" s="464" t="s">
        <v>79</v>
      </c>
      <c r="K45" s="500" t="s">
        <v>109</v>
      </c>
      <c r="L45" s="298" t="s">
        <v>1478</v>
      </c>
      <c r="M45" s="383">
        <v>60.8</v>
      </c>
      <c r="N45" s="384" t="s">
        <v>1479</v>
      </c>
      <c r="O45" s="385">
        <v>3901</v>
      </c>
      <c r="P45" s="298" t="s">
        <v>70</v>
      </c>
      <c r="Q45" s="386">
        <v>1261600</v>
      </c>
      <c r="R45" s="298" t="s">
        <v>71</v>
      </c>
      <c r="S45" s="884" t="s">
        <v>1389</v>
      </c>
      <c r="T45" s="193" t="s">
        <v>1390</v>
      </c>
      <c r="U45" s="463"/>
      <c r="V45" s="560"/>
    </row>
    <row r="46" spans="3:22" ht="76.5" x14ac:dyDescent="0.25">
      <c r="C46" s="195">
        <v>40</v>
      </c>
      <c r="D46" s="179">
        <v>42990</v>
      </c>
      <c r="E46" s="298" t="s">
        <v>36</v>
      </c>
      <c r="F46" s="298" t="s">
        <v>92</v>
      </c>
      <c r="G46" s="469" t="s">
        <v>1413</v>
      </c>
      <c r="H46" s="298" t="s">
        <v>1414</v>
      </c>
      <c r="I46" s="298" t="s">
        <v>1415</v>
      </c>
      <c r="J46" s="298" t="s">
        <v>1598</v>
      </c>
      <c r="K46" s="298" t="s">
        <v>1599</v>
      </c>
      <c r="L46" s="298" t="s">
        <v>130</v>
      </c>
      <c r="M46" s="383">
        <v>68.400000000000006</v>
      </c>
      <c r="N46" s="384">
        <v>15</v>
      </c>
      <c r="O46" s="385">
        <v>1687.5</v>
      </c>
      <c r="P46" s="298" t="s">
        <v>99</v>
      </c>
      <c r="Q46" s="386">
        <v>1152000</v>
      </c>
      <c r="R46" s="298" t="s">
        <v>71</v>
      </c>
      <c r="S46" s="886" t="s">
        <v>1416</v>
      </c>
      <c r="T46" s="298" t="s">
        <v>1390</v>
      </c>
      <c r="U46" s="192"/>
      <c r="V46" s="560" t="s">
        <v>1417</v>
      </c>
    </row>
    <row r="47" spans="3:22" ht="38.25" x14ac:dyDescent="0.25">
      <c r="C47" s="195">
        <v>41</v>
      </c>
      <c r="D47" s="179">
        <v>42997</v>
      </c>
      <c r="E47" s="193" t="s">
        <v>91</v>
      </c>
      <c r="F47" s="470" t="s">
        <v>103</v>
      </c>
      <c r="G47" s="469" t="s">
        <v>1167</v>
      </c>
      <c r="H47" s="298" t="s">
        <v>1407</v>
      </c>
      <c r="I47" s="298" t="s">
        <v>1406</v>
      </c>
      <c r="J47" s="193" t="s">
        <v>1600</v>
      </c>
      <c r="K47" s="298" t="s">
        <v>121</v>
      </c>
      <c r="L47" s="298" t="s">
        <v>130</v>
      </c>
      <c r="M47" s="383">
        <v>48.1</v>
      </c>
      <c r="N47" s="384">
        <v>15</v>
      </c>
      <c r="O47" s="385">
        <v>1137.6500000000001</v>
      </c>
      <c r="P47" s="298" t="s">
        <v>99</v>
      </c>
      <c r="Q47" s="386">
        <v>1059520</v>
      </c>
      <c r="R47" s="193" t="s">
        <v>71</v>
      </c>
      <c r="S47" s="884" t="s">
        <v>1389</v>
      </c>
      <c r="T47" s="500" t="s">
        <v>1390</v>
      </c>
      <c r="U47" s="192"/>
      <c r="V47" s="560"/>
    </row>
    <row r="48" spans="3:22" ht="51" x14ac:dyDescent="0.25">
      <c r="C48" s="195">
        <v>42</v>
      </c>
      <c r="D48" s="179">
        <v>42997</v>
      </c>
      <c r="E48" s="193" t="s">
        <v>91</v>
      </c>
      <c r="F48" s="298" t="s">
        <v>92</v>
      </c>
      <c r="G48" s="469" t="s">
        <v>78</v>
      </c>
      <c r="H48" s="298" t="s">
        <v>1457</v>
      </c>
      <c r="I48" s="298" t="s">
        <v>1458</v>
      </c>
      <c r="J48" s="193" t="s">
        <v>1601</v>
      </c>
      <c r="K48" s="298" t="s">
        <v>1141</v>
      </c>
      <c r="L48" s="193" t="s">
        <v>130</v>
      </c>
      <c r="M48" s="383">
        <v>54.3</v>
      </c>
      <c r="N48" s="384">
        <v>15</v>
      </c>
      <c r="O48" s="465">
        <v>12922</v>
      </c>
      <c r="P48" s="298" t="s">
        <v>70</v>
      </c>
      <c r="Q48" s="465">
        <v>994000</v>
      </c>
      <c r="R48" s="193" t="s">
        <v>71</v>
      </c>
      <c r="S48" s="884" t="s">
        <v>1389</v>
      </c>
      <c r="T48" s="500" t="s">
        <v>1390</v>
      </c>
      <c r="U48" s="192"/>
      <c r="V48" s="560"/>
    </row>
    <row r="49" spans="3:22" ht="51" x14ac:dyDescent="0.25">
      <c r="C49" s="195">
        <v>43</v>
      </c>
      <c r="D49" s="179">
        <v>42990</v>
      </c>
      <c r="E49" s="193" t="s">
        <v>710</v>
      </c>
      <c r="F49" s="500" t="s">
        <v>100</v>
      </c>
      <c r="G49" s="544" t="s">
        <v>78</v>
      </c>
      <c r="H49" s="500" t="s">
        <v>1395</v>
      </c>
      <c r="I49" s="500" t="s">
        <v>1396</v>
      </c>
      <c r="J49" s="500" t="s">
        <v>68</v>
      </c>
      <c r="K49" s="500" t="s">
        <v>1165</v>
      </c>
      <c r="L49" s="298" t="s">
        <v>385</v>
      </c>
      <c r="M49" s="484">
        <v>43.3</v>
      </c>
      <c r="N49" s="485">
        <v>18</v>
      </c>
      <c r="O49" s="492">
        <v>14163</v>
      </c>
      <c r="P49" s="500" t="s">
        <v>70</v>
      </c>
      <c r="Q49" s="493">
        <v>944200</v>
      </c>
      <c r="R49" s="464" t="s">
        <v>71</v>
      </c>
      <c r="S49" s="884" t="s">
        <v>1389</v>
      </c>
      <c r="T49" s="500" t="s">
        <v>1390</v>
      </c>
      <c r="U49" s="489"/>
      <c r="V49" s="567"/>
    </row>
    <row r="50" spans="3:22" ht="51" x14ac:dyDescent="0.25">
      <c r="C50" s="195">
        <v>44</v>
      </c>
      <c r="D50" s="179">
        <v>42997</v>
      </c>
      <c r="E50" s="193" t="s">
        <v>91</v>
      </c>
      <c r="F50" s="298" t="s">
        <v>94</v>
      </c>
      <c r="G50" s="469" t="s">
        <v>78</v>
      </c>
      <c r="H50" s="298" t="s">
        <v>1462</v>
      </c>
      <c r="I50" s="298" t="s">
        <v>1463</v>
      </c>
      <c r="J50" s="193" t="s">
        <v>79</v>
      </c>
      <c r="K50" s="298" t="s">
        <v>1602</v>
      </c>
      <c r="L50" s="298" t="s">
        <v>130</v>
      </c>
      <c r="M50" s="383">
        <v>56.5</v>
      </c>
      <c r="N50" s="470">
        <v>15</v>
      </c>
      <c r="O50" s="385">
        <v>12173.85</v>
      </c>
      <c r="P50" s="298" t="s">
        <v>70</v>
      </c>
      <c r="Q50" s="386">
        <v>936000</v>
      </c>
      <c r="R50" s="193" t="s">
        <v>71</v>
      </c>
      <c r="S50" s="884" t="s">
        <v>1389</v>
      </c>
      <c r="T50" s="500" t="s">
        <v>1390</v>
      </c>
      <c r="U50" s="192"/>
      <c r="V50" s="560" t="s">
        <v>1471</v>
      </c>
    </row>
    <row r="51" spans="3:22" ht="63.75" x14ac:dyDescent="0.25">
      <c r="C51" s="195">
        <v>45</v>
      </c>
      <c r="D51" s="179">
        <v>43041</v>
      </c>
      <c r="E51" s="193" t="s">
        <v>710</v>
      </c>
      <c r="F51" s="525" t="s">
        <v>103</v>
      </c>
      <c r="G51" s="469" t="s">
        <v>78</v>
      </c>
      <c r="H51" s="298" t="s">
        <v>1393</v>
      </c>
      <c r="I51" s="179" t="s">
        <v>1394</v>
      </c>
      <c r="J51" s="193" t="s">
        <v>79</v>
      </c>
      <c r="K51" s="500" t="s">
        <v>121</v>
      </c>
      <c r="L51" s="298" t="s">
        <v>207</v>
      </c>
      <c r="M51" s="383">
        <v>46.7</v>
      </c>
      <c r="N51" s="384" t="s">
        <v>219</v>
      </c>
      <c r="O51" s="385">
        <v>2084.8200000000002</v>
      </c>
      <c r="P51" s="298" t="s">
        <v>70</v>
      </c>
      <c r="Q51" s="386">
        <v>921400</v>
      </c>
      <c r="R51" s="298" t="s">
        <v>71</v>
      </c>
      <c r="S51" s="884" t="s">
        <v>1389</v>
      </c>
      <c r="T51" s="464" t="s">
        <v>1390</v>
      </c>
      <c r="U51" s="298"/>
      <c r="V51" s="560"/>
    </row>
    <row r="52" spans="3:22" ht="127.5" x14ac:dyDescent="0.25">
      <c r="C52" s="195">
        <v>46</v>
      </c>
      <c r="D52" s="179">
        <v>42948</v>
      </c>
      <c r="E52" s="192" t="s">
        <v>473</v>
      </c>
      <c r="F52" s="192" t="s">
        <v>66</v>
      </c>
      <c r="G52" s="457" t="s">
        <v>125</v>
      </c>
      <c r="H52" s="193" t="s">
        <v>1451</v>
      </c>
      <c r="I52" s="461" t="s">
        <v>1452</v>
      </c>
      <c r="J52" s="298" t="s">
        <v>68</v>
      </c>
      <c r="K52" s="193" t="s">
        <v>86</v>
      </c>
      <c r="L52" s="298" t="s">
        <v>1453</v>
      </c>
      <c r="M52" s="459">
        <v>26.76</v>
      </c>
      <c r="N52" s="132" t="s">
        <v>1454</v>
      </c>
      <c r="O52" s="479">
        <v>4786.42</v>
      </c>
      <c r="P52" s="461" t="s">
        <v>70</v>
      </c>
      <c r="Q52" s="462">
        <v>879300</v>
      </c>
      <c r="R52" s="470" t="s">
        <v>71</v>
      </c>
      <c r="S52" s="884" t="s">
        <v>1389</v>
      </c>
      <c r="T52" s="298" t="s">
        <v>1390</v>
      </c>
      <c r="U52" s="298"/>
      <c r="V52" s="560"/>
    </row>
    <row r="53" spans="3:22" ht="51" x14ac:dyDescent="0.25">
      <c r="C53" s="195">
        <v>47</v>
      </c>
      <c r="D53" s="179">
        <v>42997</v>
      </c>
      <c r="E53" s="193" t="s">
        <v>91</v>
      </c>
      <c r="F53" s="193" t="s">
        <v>82</v>
      </c>
      <c r="G53" s="823" t="s">
        <v>1537</v>
      </c>
      <c r="H53" s="193" t="s">
        <v>1538</v>
      </c>
      <c r="I53" s="193" t="s">
        <v>1539</v>
      </c>
      <c r="J53" s="193" t="s">
        <v>68</v>
      </c>
      <c r="K53" s="298" t="s">
        <v>96</v>
      </c>
      <c r="L53" s="298" t="s">
        <v>130</v>
      </c>
      <c r="M53" s="383">
        <v>47.73</v>
      </c>
      <c r="N53" s="470">
        <v>15</v>
      </c>
      <c r="O53" s="471">
        <v>1102.55</v>
      </c>
      <c r="P53" s="132" t="s">
        <v>99</v>
      </c>
      <c r="Q53" s="120">
        <v>874640</v>
      </c>
      <c r="R53" s="193" t="s">
        <v>71</v>
      </c>
      <c r="S53" s="884" t="s">
        <v>1389</v>
      </c>
      <c r="T53" s="500" t="s">
        <v>1390</v>
      </c>
      <c r="U53" s="192"/>
      <c r="V53" s="568" t="s">
        <v>696</v>
      </c>
    </row>
    <row r="54" spans="3:22" ht="102" x14ac:dyDescent="0.25">
      <c r="C54" s="195">
        <v>48</v>
      </c>
      <c r="D54" s="179">
        <v>42997</v>
      </c>
      <c r="E54" s="193" t="s">
        <v>91</v>
      </c>
      <c r="F54" s="192" t="s">
        <v>66</v>
      </c>
      <c r="G54" s="457" t="s">
        <v>1540</v>
      </c>
      <c r="H54" s="193" t="s">
        <v>1541</v>
      </c>
      <c r="I54" s="461" t="s">
        <v>1542</v>
      </c>
      <c r="J54" s="193" t="s">
        <v>68</v>
      </c>
      <c r="K54" s="193" t="s">
        <v>1603</v>
      </c>
      <c r="L54" s="298" t="s">
        <v>1164</v>
      </c>
      <c r="M54" s="459">
        <v>1100</v>
      </c>
      <c r="N54" s="384" t="s">
        <v>367</v>
      </c>
      <c r="O54" s="479">
        <v>0.08</v>
      </c>
      <c r="P54" s="461" t="s">
        <v>70</v>
      </c>
      <c r="Q54" s="462">
        <v>761097.63</v>
      </c>
      <c r="R54" s="193" t="s">
        <v>71</v>
      </c>
      <c r="S54" s="884" t="s">
        <v>1389</v>
      </c>
      <c r="T54" s="500" t="s">
        <v>1390</v>
      </c>
      <c r="U54" s="192"/>
      <c r="V54" s="564"/>
    </row>
    <row r="55" spans="3:22" ht="38.25" x14ac:dyDescent="0.25">
      <c r="C55" s="195">
        <v>49</v>
      </c>
      <c r="D55" s="179">
        <v>42990</v>
      </c>
      <c r="E55" s="193" t="s">
        <v>710</v>
      </c>
      <c r="F55" s="500" t="s">
        <v>118</v>
      </c>
      <c r="G55" s="544" t="s">
        <v>78</v>
      </c>
      <c r="H55" s="500" t="s">
        <v>1508</v>
      </c>
      <c r="I55" s="500" t="s">
        <v>1509</v>
      </c>
      <c r="J55" s="500" t="s">
        <v>79</v>
      </c>
      <c r="K55" s="500" t="s">
        <v>147</v>
      </c>
      <c r="L55" s="298" t="s">
        <v>47</v>
      </c>
      <c r="M55" s="484">
        <v>43.5</v>
      </c>
      <c r="N55" s="384">
        <v>5</v>
      </c>
      <c r="O55" s="492">
        <v>3165</v>
      </c>
      <c r="P55" s="500" t="s">
        <v>70</v>
      </c>
      <c r="Q55" s="493">
        <v>759600</v>
      </c>
      <c r="R55" s="464" t="s">
        <v>71</v>
      </c>
      <c r="S55" s="884" t="s">
        <v>1389</v>
      </c>
      <c r="T55" s="298" t="s">
        <v>1390</v>
      </c>
      <c r="U55" s="489"/>
      <c r="V55" s="567"/>
    </row>
    <row r="56" spans="3:22" ht="63.75" x14ac:dyDescent="0.25">
      <c r="C56" s="195">
        <v>50</v>
      </c>
      <c r="D56" s="179">
        <v>42997</v>
      </c>
      <c r="E56" s="193" t="s">
        <v>91</v>
      </c>
      <c r="F56" s="468" t="s">
        <v>88</v>
      </c>
      <c r="G56" s="469" t="s">
        <v>1491</v>
      </c>
      <c r="H56" s="298" t="s">
        <v>670</v>
      </c>
      <c r="I56" s="298" t="s">
        <v>1492</v>
      </c>
      <c r="J56" s="298" t="s">
        <v>602</v>
      </c>
      <c r="K56" s="298" t="s">
        <v>1138</v>
      </c>
      <c r="L56" s="193" t="s">
        <v>171</v>
      </c>
      <c r="M56" s="465">
        <v>32.700000000000003</v>
      </c>
      <c r="N56" s="384">
        <v>10</v>
      </c>
      <c r="O56" s="466">
        <v>6436.89</v>
      </c>
      <c r="P56" s="298" t="s">
        <v>70</v>
      </c>
      <c r="Q56" s="467">
        <v>755800</v>
      </c>
      <c r="R56" s="193" t="s">
        <v>71</v>
      </c>
      <c r="S56" s="884" t="s">
        <v>1389</v>
      </c>
      <c r="T56" s="500" t="s">
        <v>1390</v>
      </c>
      <c r="U56" s="192"/>
      <c r="V56" s="560"/>
    </row>
    <row r="57" spans="3:22" ht="153" x14ac:dyDescent="0.25">
      <c r="C57" s="195">
        <v>51</v>
      </c>
      <c r="D57" s="179">
        <v>43041</v>
      </c>
      <c r="E57" s="193" t="s">
        <v>91</v>
      </c>
      <c r="F57" s="464" t="s">
        <v>82</v>
      </c>
      <c r="G57" s="822" t="s">
        <v>1423</v>
      </c>
      <c r="H57" s="464" t="s">
        <v>1424</v>
      </c>
      <c r="I57" s="464" t="s">
        <v>1425</v>
      </c>
      <c r="J57" s="193" t="s">
        <v>1604</v>
      </c>
      <c r="K57" s="298" t="s">
        <v>96</v>
      </c>
      <c r="L57" s="298" t="s">
        <v>104</v>
      </c>
      <c r="M57" s="484">
        <v>43.2</v>
      </c>
      <c r="N57" s="485">
        <v>10</v>
      </c>
      <c r="O57" s="486">
        <v>3377.18</v>
      </c>
      <c r="P57" s="487" t="s">
        <v>70</v>
      </c>
      <c r="Q57" s="488">
        <v>737000</v>
      </c>
      <c r="R57" s="193" t="s">
        <v>71</v>
      </c>
      <c r="S57" s="884" t="s">
        <v>1389</v>
      </c>
      <c r="T57" s="192" t="s">
        <v>1391</v>
      </c>
      <c r="U57" s="192" t="s">
        <v>1426</v>
      </c>
      <c r="V57" s="568" t="s">
        <v>696</v>
      </c>
    </row>
    <row r="58" spans="3:22" ht="63.75" x14ac:dyDescent="0.25">
      <c r="C58" s="195">
        <v>52</v>
      </c>
      <c r="D58" s="179">
        <v>42997</v>
      </c>
      <c r="E58" s="193" t="s">
        <v>91</v>
      </c>
      <c r="F58" s="470" t="s">
        <v>103</v>
      </c>
      <c r="G58" s="469" t="s">
        <v>1167</v>
      </c>
      <c r="H58" s="298" t="s">
        <v>1405</v>
      </c>
      <c r="I58" s="298" t="s">
        <v>1406</v>
      </c>
      <c r="J58" s="193" t="s">
        <v>1600</v>
      </c>
      <c r="K58" s="298" t="s">
        <v>121</v>
      </c>
      <c r="L58" s="298" t="s">
        <v>130</v>
      </c>
      <c r="M58" s="383">
        <v>31.7</v>
      </c>
      <c r="N58" s="384">
        <v>15</v>
      </c>
      <c r="O58" s="385">
        <v>4442.75</v>
      </c>
      <c r="P58" s="298" t="s">
        <v>70</v>
      </c>
      <c r="Q58" s="386">
        <v>698270</v>
      </c>
      <c r="R58" s="193" t="s">
        <v>71</v>
      </c>
      <c r="S58" s="884" t="s">
        <v>1389</v>
      </c>
      <c r="T58" s="500" t="s">
        <v>1390</v>
      </c>
      <c r="U58" s="192"/>
      <c r="V58" s="560"/>
    </row>
    <row r="59" spans="3:22" ht="63.75" x14ac:dyDescent="0.25">
      <c r="C59" s="195">
        <v>53</v>
      </c>
      <c r="D59" s="179">
        <v>42997</v>
      </c>
      <c r="E59" s="298" t="s">
        <v>36</v>
      </c>
      <c r="F59" s="192" t="s">
        <v>66</v>
      </c>
      <c r="G59" s="457" t="s">
        <v>1547</v>
      </c>
      <c r="H59" s="193" t="s">
        <v>1548</v>
      </c>
      <c r="I59" s="461" t="s">
        <v>1549</v>
      </c>
      <c r="J59" s="193" t="s">
        <v>68</v>
      </c>
      <c r="K59" s="298" t="s">
        <v>96</v>
      </c>
      <c r="L59" s="500" t="s">
        <v>210</v>
      </c>
      <c r="M59" s="459">
        <v>20.2</v>
      </c>
      <c r="N59" s="132">
        <v>30</v>
      </c>
      <c r="O59" s="479">
        <v>2382</v>
      </c>
      <c r="P59" s="461" t="s">
        <v>99</v>
      </c>
      <c r="Q59" s="462">
        <v>685900</v>
      </c>
      <c r="R59" s="193" t="s">
        <v>71</v>
      </c>
      <c r="S59" s="884" t="s">
        <v>1389</v>
      </c>
      <c r="T59" s="192" t="s">
        <v>1391</v>
      </c>
      <c r="U59" s="192" t="s">
        <v>1550</v>
      </c>
      <c r="V59" s="564" t="s">
        <v>1551</v>
      </c>
    </row>
    <row r="60" spans="3:22" ht="51" x14ac:dyDescent="0.25">
      <c r="C60" s="195">
        <v>54</v>
      </c>
      <c r="D60" s="179">
        <v>43041</v>
      </c>
      <c r="E60" s="193" t="s">
        <v>91</v>
      </c>
      <c r="F60" s="298" t="s">
        <v>92</v>
      </c>
      <c r="G60" s="469" t="s">
        <v>1448</v>
      </c>
      <c r="H60" s="298" t="s">
        <v>1449</v>
      </c>
      <c r="I60" s="298" t="s">
        <v>1450</v>
      </c>
      <c r="J60" s="193" t="s">
        <v>602</v>
      </c>
      <c r="K60" s="298" t="s">
        <v>1141</v>
      </c>
      <c r="L60" s="193" t="s">
        <v>171</v>
      </c>
      <c r="M60" s="383">
        <v>30</v>
      </c>
      <c r="N60" s="384">
        <v>10</v>
      </c>
      <c r="O60" s="465">
        <v>5722.8</v>
      </c>
      <c r="P60" s="298" t="s">
        <v>70</v>
      </c>
      <c r="Q60" s="465">
        <v>680610</v>
      </c>
      <c r="R60" s="193" t="s">
        <v>71</v>
      </c>
      <c r="S60" s="884" t="s">
        <v>1389</v>
      </c>
      <c r="T60" s="464" t="s">
        <v>1390</v>
      </c>
      <c r="U60" s="192"/>
      <c r="V60" s="560"/>
    </row>
    <row r="61" spans="3:22" ht="51" x14ac:dyDescent="0.25">
      <c r="C61" s="195">
        <v>55</v>
      </c>
      <c r="D61" s="179">
        <v>42948</v>
      </c>
      <c r="E61" s="193" t="s">
        <v>91</v>
      </c>
      <c r="F61" s="192" t="s">
        <v>66</v>
      </c>
      <c r="G61" s="457" t="s">
        <v>1545</v>
      </c>
      <c r="H61" s="298" t="s">
        <v>1400</v>
      </c>
      <c r="I61" s="461" t="s">
        <v>1546</v>
      </c>
      <c r="J61" s="298" t="s">
        <v>68</v>
      </c>
      <c r="K61" s="298" t="s">
        <v>121</v>
      </c>
      <c r="L61" s="193" t="s">
        <v>163</v>
      </c>
      <c r="M61" s="459">
        <v>24.8</v>
      </c>
      <c r="N61" s="132">
        <v>12</v>
      </c>
      <c r="O61" s="479">
        <v>5548</v>
      </c>
      <c r="P61" s="461" t="s">
        <v>70</v>
      </c>
      <c r="Q61" s="462">
        <v>554800</v>
      </c>
      <c r="R61" s="298" t="s">
        <v>71</v>
      </c>
      <c r="S61" s="887" t="s">
        <v>1486</v>
      </c>
      <c r="T61" s="298" t="s">
        <v>1390</v>
      </c>
      <c r="U61" s="192"/>
      <c r="V61" s="558"/>
    </row>
    <row r="62" spans="3:22" ht="89.25" x14ac:dyDescent="0.25">
      <c r="C62" s="195">
        <v>56</v>
      </c>
      <c r="D62" s="179">
        <v>43053</v>
      </c>
      <c r="E62" s="464" t="s">
        <v>36</v>
      </c>
      <c r="F62" s="489" t="s">
        <v>66</v>
      </c>
      <c r="G62" s="463" t="s">
        <v>1439</v>
      </c>
      <c r="H62" s="464" t="s">
        <v>1440</v>
      </c>
      <c r="I62" s="463" t="s">
        <v>1441</v>
      </c>
      <c r="J62" s="464" t="s">
        <v>105</v>
      </c>
      <c r="K62" s="464" t="s">
        <v>221</v>
      </c>
      <c r="L62" s="523" t="s">
        <v>1023</v>
      </c>
      <c r="M62" s="494">
        <v>63.08</v>
      </c>
      <c r="N62" s="487">
        <v>3</v>
      </c>
      <c r="O62" s="495">
        <v>1275</v>
      </c>
      <c r="P62" s="463" t="s">
        <v>70</v>
      </c>
      <c r="Q62" s="496">
        <v>510000</v>
      </c>
      <c r="R62" s="464" t="s">
        <v>1442</v>
      </c>
      <c r="S62" s="884" t="s">
        <v>1389</v>
      </c>
      <c r="T62" s="464" t="s">
        <v>1390</v>
      </c>
      <c r="U62" s="463"/>
      <c r="V62" s="861" t="s">
        <v>1444</v>
      </c>
    </row>
    <row r="63" spans="3:22" ht="51" x14ac:dyDescent="0.25">
      <c r="C63" s="195">
        <v>57</v>
      </c>
      <c r="D63" s="179">
        <v>42990</v>
      </c>
      <c r="E63" s="193" t="s">
        <v>91</v>
      </c>
      <c r="F63" s="298" t="s">
        <v>92</v>
      </c>
      <c r="G63" s="469" t="s">
        <v>78</v>
      </c>
      <c r="H63" s="298" t="s">
        <v>1387</v>
      </c>
      <c r="I63" s="298" t="s">
        <v>1388</v>
      </c>
      <c r="J63" s="298" t="s">
        <v>68</v>
      </c>
      <c r="K63" s="298" t="s">
        <v>1605</v>
      </c>
      <c r="L63" s="510" t="s">
        <v>133</v>
      </c>
      <c r="M63" s="383">
        <v>21</v>
      </c>
      <c r="N63" s="514">
        <v>8</v>
      </c>
      <c r="O63" s="465">
        <v>2935.33</v>
      </c>
      <c r="P63" s="298" t="s">
        <v>70</v>
      </c>
      <c r="Q63" s="386">
        <v>440300</v>
      </c>
      <c r="R63" s="298" t="s">
        <v>71</v>
      </c>
      <c r="S63" s="884" t="s">
        <v>1389</v>
      </c>
      <c r="T63" s="298" t="s">
        <v>1390</v>
      </c>
      <c r="U63" s="192"/>
      <c r="V63" s="560"/>
    </row>
    <row r="64" spans="3:22" ht="38.25" x14ac:dyDescent="0.25">
      <c r="C64" s="195">
        <v>58</v>
      </c>
      <c r="D64" s="179">
        <v>42990</v>
      </c>
      <c r="E64" s="193" t="s">
        <v>710</v>
      </c>
      <c r="F64" s="500" t="s">
        <v>118</v>
      </c>
      <c r="G64" s="544" t="s">
        <v>78</v>
      </c>
      <c r="H64" s="500" t="s">
        <v>1504</v>
      </c>
      <c r="I64" s="500" t="s">
        <v>1505</v>
      </c>
      <c r="J64" s="500" t="s">
        <v>68</v>
      </c>
      <c r="K64" s="500" t="s">
        <v>768</v>
      </c>
      <c r="L64" s="298" t="s">
        <v>47</v>
      </c>
      <c r="M64" s="484">
        <v>21.4</v>
      </c>
      <c r="N64" s="384">
        <v>5</v>
      </c>
      <c r="O64" s="492">
        <v>1805</v>
      </c>
      <c r="P64" s="500" t="s">
        <v>70</v>
      </c>
      <c r="Q64" s="493">
        <v>433200</v>
      </c>
      <c r="R64" s="464" t="s">
        <v>71</v>
      </c>
      <c r="S64" s="884" t="s">
        <v>1389</v>
      </c>
      <c r="T64" s="298" t="s">
        <v>1390</v>
      </c>
      <c r="U64" s="489"/>
      <c r="V64" s="567"/>
    </row>
    <row r="65" spans="3:22" ht="51" x14ac:dyDescent="0.25">
      <c r="C65" s="195">
        <v>59</v>
      </c>
      <c r="D65" s="179">
        <v>42990</v>
      </c>
      <c r="E65" s="193" t="s">
        <v>710</v>
      </c>
      <c r="F65" s="468" t="s">
        <v>88</v>
      </c>
      <c r="G65" s="544" t="s">
        <v>78</v>
      </c>
      <c r="H65" s="298" t="s">
        <v>1397</v>
      </c>
      <c r="I65" s="298" t="s">
        <v>1398</v>
      </c>
      <c r="J65" s="500" t="s">
        <v>68</v>
      </c>
      <c r="K65" s="298" t="s">
        <v>1606</v>
      </c>
      <c r="L65" s="298" t="s">
        <v>385</v>
      </c>
      <c r="M65" s="465">
        <v>22.12</v>
      </c>
      <c r="N65" s="470">
        <v>18</v>
      </c>
      <c r="O65" s="466">
        <v>6682.65</v>
      </c>
      <c r="P65" s="298" t="s">
        <v>70</v>
      </c>
      <c r="Q65" s="467">
        <v>424700</v>
      </c>
      <c r="R65" s="464" t="s">
        <v>71</v>
      </c>
      <c r="S65" s="884" t="s">
        <v>1389</v>
      </c>
      <c r="T65" s="500" t="s">
        <v>1390</v>
      </c>
      <c r="U65" s="489"/>
      <c r="V65" s="560"/>
    </row>
    <row r="66" spans="3:22" ht="38.25" x14ac:dyDescent="0.25">
      <c r="C66" s="195">
        <v>60</v>
      </c>
      <c r="D66" s="179">
        <v>42948</v>
      </c>
      <c r="E66" s="193" t="s">
        <v>91</v>
      </c>
      <c r="F66" s="192" t="s">
        <v>66</v>
      </c>
      <c r="G66" s="457" t="s">
        <v>1512</v>
      </c>
      <c r="H66" s="298" t="s">
        <v>1400</v>
      </c>
      <c r="I66" s="461" t="s">
        <v>1513</v>
      </c>
      <c r="J66" s="298" t="s">
        <v>68</v>
      </c>
      <c r="K66" s="193" t="s">
        <v>69</v>
      </c>
      <c r="L66" s="193" t="s">
        <v>163</v>
      </c>
      <c r="M66" s="459">
        <v>18</v>
      </c>
      <c r="N66" s="132">
        <v>12</v>
      </c>
      <c r="O66" s="479">
        <v>3949.5</v>
      </c>
      <c r="P66" s="461" t="s">
        <v>80</v>
      </c>
      <c r="Q66" s="462">
        <v>394950</v>
      </c>
      <c r="R66" s="298" t="s">
        <v>71</v>
      </c>
      <c r="S66" s="884" t="s">
        <v>1389</v>
      </c>
      <c r="T66" s="298" t="s">
        <v>1390</v>
      </c>
      <c r="U66" s="192"/>
      <c r="V66" s="558"/>
    </row>
    <row r="67" spans="3:22" ht="102" x14ac:dyDescent="0.25">
      <c r="C67" s="195">
        <v>61</v>
      </c>
      <c r="D67" s="179">
        <v>42997</v>
      </c>
      <c r="E67" s="193" t="s">
        <v>91</v>
      </c>
      <c r="F67" s="298" t="s">
        <v>77</v>
      </c>
      <c r="G67" s="469" t="s">
        <v>78</v>
      </c>
      <c r="H67" s="298" t="s">
        <v>1467</v>
      </c>
      <c r="I67" s="298" t="s">
        <v>1468</v>
      </c>
      <c r="J67" s="193" t="s">
        <v>68</v>
      </c>
      <c r="K67" s="298" t="s">
        <v>1574</v>
      </c>
      <c r="L67" s="298" t="s">
        <v>1469</v>
      </c>
      <c r="M67" s="465">
        <v>36</v>
      </c>
      <c r="N67" s="384" t="s">
        <v>74</v>
      </c>
      <c r="O67" s="513">
        <v>756.39</v>
      </c>
      <c r="P67" s="132" t="s">
        <v>70</v>
      </c>
      <c r="Q67" s="513">
        <v>389000</v>
      </c>
      <c r="R67" s="193" t="s">
        <v>71</v>
      </c>
      <c r="S67" s="884" t="s">
        <v>1389</v>
      </c>
      <c r="T67" s="500" t="s">
        <v>1390</v>
      </c>
      <c r="U67" s="192"/>
      <c r="V67" s="560" t="s">
        <v>1472</v>
      </c>
    </row>
    <row r="68" spans="3:22" ht="38.25" x14ac:dyDescent="0.25">
      <c r="C68" s="195">
        <v>62</v>
      </c>
      <c r="D68" s="179">
        <v>42990</v>
      </c>
      <c r="E68" s="193" t="s">
        <v>710</v>
      </c>
      <c r="F68" s="500" t="s">
        <v>118</v>
      </c>
      <c r="G68" s="544" t="s">
        <v>78</v>
      </c>
      <c r="H68" s="500" t="s">
        <v>1445</v>
      </c>
      <c r="I68" s="500" t="s">
        <v>1446</v>
      </c>
      <c r="J68" s="500" t="s">
        <v>68</v>
      </c>
      <c r="K68" s="500" t="s">
        <v>768</v>
      </c>
      <c r="L68" s="298" t="s">
        <v>47</v>
      </c>
      <c r="M68" s="484">
        <v>18</v>
      </c>
      <c r="N68" s="384">
        <v>5</v>
      </c>
      <c r="O68" s="492">
        <v>1612.5</v>
      </c>
      <c r="P68" s="500" t="s">
        <v>70</v>
      </c>
      <c r="Q68" s="493">
        <v>387000</v>
      </c>
      <c r="R68" s="464" t="s">
        <v>71</v>
      </c>
      <c r="S68" s="884" t="s">
        <v>1389</v>
      </c>
      <c r="T68" s="298" t="s">
        <v>1390</v>
      </c>
      <c r="U68" s="489"/>
      <c r="V68" s="567"/>
    </row>
    <row r="69" spans="3:22" ht="38.25" x14ac:dyDescent="0.25">
      <c r="C69" s="195">
        <v>63</v>
      </c>
      <c r="D69" s="179">
        <v>42832</v>
      </c>
      <c r="E69" s="193" t="s">
        <v>91</v>
      </c>
      <c r="F69" s="298" t="s">
        <v>103</v>
      </c>
      <c r="G69" s="298" t="s">
        <v>78</v>
      </c>
      <c r="H69" s="298" t="s">
        <v>762</v>
      </c>
      <c r="I69" s="298" t="s">
        <v>763</v>
      </c>
      <c r="J69" s="298" t="s">
        <v>68</v>
      </c>
      <c r="K69" s="298" t="s">
        <v>121</v>
      </c>
      <c r="L69" s="298" t="s">
        <v>130</v>
      </c>
      <c r="M69" s="383">
        <v>19.5</v>
      </c>
      <c r="N69" s="384">
        <v>15</v>
      </c>
      <c r="O69" s="385">
        <v>4686.13</v>
      </c>
      <c r="P69" s="298" t="s">
        <v>70</v>
      </c>
      <c r="Q69" s="386">
        <v>374890</v>
      </c>
      <c r="R69" s="298" t="s">
        <v>71</v>
      </c>
      <c r="S69" s="884" t="s">
        <v>1389</v>
      </c>
      <c r="T69" s="193" t="s">
        <v>1390</v>
      </c>
      <c r="U69" s="463"/>
      <c r="V69" s="560" t="s">
        <v>1447</v>
      </c>
    </row>
    <row r="70" spans="3:22" ht="63.75" x14ac:dyDescent="0.25">
      <c r="C70" s="195">
        <v>64</v>
      </c>
      <c r="D70" s="179">
        <v>42948</v>
      </c>
      <c r="E70" s="193" t="s">
        <v>91</v>
      </c>
      <c r="F70" s="193" t="s">
        <v>82</v>
      </c>
      <c r="G70" s="823" t="s">
        <v>1482</v>
      </c>
      <c r="H70" s="298" t="s">
        <v>1400</v>
      </c>
      <c r="I70" s="193" t="s">
        <v>1483</v>
      </c>
      <c r="J70" s="298" t="s">
        <v>68</v>
      </c>
      <c r="K70" s="298" t="s">
        <v>121</v>
      </c>
      <c r="L70" s="193" t="s">
        <v>163</v>
      </c>
      <c r="M70" s="383">
        <v>21.15</v>
      </c>
      <c r="N70" s="132">
        <v>12</v>
      </c>
      <c r="O70" s="471">
        <v>3654.5</v>
      </c>
      <c r="P70" s="132" t="s">
        <v>70</v>
      </c>
      <c r="Q70" s="120">
        <v>365450</v>
      </c>
      <c r="R70" s="298" t="s">
        <v>71</v>
      </c>
      <c r="S70" s="884" t="s">
        <v>1389</v>
      </c>
      <c r="T70" s="298" t="s">
        <v>1390</v>
      </c>
      <c r="U70" s="192"/>
      <c r="V70" s="568"/>
    </row>
    <row r="71" spans="3:22" ht="102" x14ac:dyDescent="0.25">
      <c r="C71" s="195">
        <v>65</v>
      </c>
      <c r="D71" s="179">
        <v>43055</v>
      </c>
      <c r="E71" s="193" t="s">
        <v>36</v>
      </c>
      <c r="F71" s="193" t="s">
        <v>82</v>
      </c>
      <c r="G71" s="193" t="s">
        <v>1437</v>
      </c>
      <c r="H71" s="193" t="s">
        <v>1438</v>
      </c>
      <c r="I71" s="193" t="s">
        <v>83</v>
      </c>
      <c r="J71" s="298" t="s">
        <v>105</v>
      </c>
      <c r="K71" s="298" t="s">
        <v>1607</v>
      </c>
      <c r="L71" s="510" t="s">
        <v>113</v>
      </c>
      <c r="M71" s="383">
        <v>21.88</v>
      </c>
      <c r="N71" s="298" t="s">
        <v>704</v>
      </c>
      <c r="O71" s="471">
        <v>354.35</v>
      </c>
      <c r="P71" s="132" t="s">
        <v>70</v>
      </c>
      <c r="Q71" s="120">
        <v>338070</v>
      </c>
      <c r="R71" s="193" t="s">
        <v>71</v>
      </c>
      <c r="S71" s="884" t="s">
        <v>1389</v>
      </c>
      <c r="T71" s="500" t="s">
        <v>1390</v>
      </c>
      <c r="U71" s="298"/>
      <c r="V71" s="568" t="s">
        <v>1443</v>
      </c>
    </row>
    <row r="72" spans="3:22" ht="76.5" x14ac:dyDescent="0.25">
      <c r="C72" s="195">
        <v>66</v>
      </c>
      <c r="D72" s="179">
        <v>42997</v>
      </c>
      <c r="E72" s="193" t="s">
        <v>91</v>
      </c>
      <c r="F72" s="298" t="s">
        <v>122</v>
      </c>
      <c r="G72" s="469" t="s">
        <v>78</v>
      </c>
      <c r="H72" s="298" t="s">
        <v>1433</v>
      </c>
      <c r="I72" s="298" t="s">
        <v>1434</v>
      </c>
      <c r="J72" s="193" t="s">
        <v>68</v>
      </c>
      <c r="K72" s="298" t="s">
        <v>121</v>
      </c>
      <c r="L72" s="510" t="s">
        <v>113</v>
      </c>
      <c r="M72" s="383">
        <v>15.7</v>
      </c>
      <c r="N72" s="384">
        <v>1</v>
      </c>
      <c r="O72" s="385">
        <v>246.92</v>
      </c>
      <c r="P72" s="298" t="s">
        <v>70</v>
      </c>
      <c r="Q72" s="386">
        <v>296300</v>
      </c>
      <c r="R72" s="193" t="s">
        <v>71</v>
      </c>
      <c r="S72" s="884" t="s">
        <v>1389</v>
      </c>
      <c r="T72" s="500" t="s">
        <v>1390</v>
      </c>
      <c r="U72" s="192"/>
      <c r="V72" s="560"/>
    </row>
    <row r="73" spans="3:22" ht="89.25" x14ac:dyDescent="0.25">
      <c r="C73" s="195">
        <v>67</v>
      </c>
      <c r="D73" s="179">
        <v>42990</v>
      </c>
      <c r="E73" s="298" t="s">
        <v>36</v>
      </c>
      <c r="F73" s="192" t="s">
        <v>66</v>
      </c>
      <c r="G73" s="461" t="s">
        <v>125</v>
      </c>
      <c r="H73" s="193" t="s">
        <v>1473</v>
      </c>
      <c r="I73" s="461" t="s">
        <v>1474</v>
      </c>
      <c r="J73" s="298" t="s">
        <v>68</v>
      </c>
      <c r="K73" s="193" t="s">
        <v>1134</v>
      </c>
      <c r="L73" s="298" t="s">
        <v>1475</v>
      </c>
      <c r="M73" s="459">
        <v>13.9</v>
      </c>
      <c r="N73" s="132">
        <v>8</v>
      </c>
      <c r="O73" s="479">
        <v>1955.33</v>
      </c>
      <c r="P73" s="461" t="s">
        <v>70</v>
      </c>
      <c r="Q73" s="462">
        <v>293300</v>
      </c>
      <c r="R73" s="298" t="s">
        <v>71</v>
      </c>
      <c r="S73" s="884" t="s">
        <v>1389</v>
      </c>
      <c r="T73" s="298" t="s">
        <v>1390</v>
      </c>
      <c r="U73" s="192"/>
      <c r="V73" s="579"/>
    </row>
    <row r="74" spans="3:22" ht="38.25" x14ac:dyDescent="0.25">
      <c r="C74" s="195">
        <v>68</v>
      </c>
      <c r="D74" s="179">
        <v>42990</v>
      </c>
      <c r="E74" s="193" t="s">
        <v>710</v>
      </c>
      <c r="F74" s="500" t="s">
        <v>118</v>
      </c>
      <c r="G74" s="544" t="s">
        <v>78</v>
      </c>
      <c r="H74" s="500" t="s">
        <v>1506</v>
      </c>
      <c r="I74" s="500" t="s">
        <v>1507</v>
      </c>
      <c r="J74" s="500" t="s">
        <v>79</v>
      </c>
      <c r="K74" s="500" t="s">
        <v>121</v>
      </c>
      <c r="L74" s="298" t="s">
        <v>47</v>
      </c>
      <c r="M74" s="484">
        <v>11.8</v>
      </c>
      <c r="N74" s="384">
        <v>5</v>
      </c>
      <c r="O74" s="492">
        <v>942.92</v>
      </c>
      <c r="P74" s="500" t="s">
        <v>70</v>
      </c>
      <c r="Q74" s="493">
        <v>226300</v>
      </c>
      <c r="R74" s="464" t="s">
        <v>71</v>
      </c>
      <c r="S74" s="884" t="s">
        <v>1389</v>
      </c>
      <c r="T74" s="500" t="s">
        <v>1390</v>
      </c>
      <c r="U74" s="489"/>
      <c r="V74" s="567"/>
    </row>
    <row r="75" spans="3:22" ht="63.75" x14ac:dyDescent="0.25">
      <c r="C75" s="195">
        <v>69</v>
      </c>
      <c r="D75" s="179">
        <v>42997</v>
      </c>
      <c r="E75" s="193" t="s">
        <v>91</v>
      </c>
      <c r="F75" s="298" t="s">
        <v>94</v>
      </c>
      <c r="G75" s="469" t="s">
        <v>1190</v>
      </c>
      <c r="H75" s="298" t="s">
        <v>1191</v>
      </c>
      <c r="I75" s="298" t="s">
        <v>1192</v>
      </c>
      <c r="J75" s="193" t="s">
        <v>68</v>
      </c>
      <c r="K75" s="298" t="s">
        <v>121</v>
      </c>
      <c r="L75" s="298" t="s">
        <v>179</v>
      </c>
      <c r="M75" s="383">
        <v>2</v>
      </c>
      <c r="N75" s="384">
        <v>40</v>
      </c>
      <c r="O75" s="385">
        <v>3245.33</v>
      </c>
      <c r="P75" s="298" t="s">
        <v>70</v>
      </c>
      <c r="Q75" s="386">
        <v>97360</v>
      </c>
      <c r="R75" s="193" t="s">
        <v>71</v>
      </c>
      <c r="S75" s="884" t="s">
        <v>1389</v>
      </c>
      <c r="T75" s="500" t="s">
        <v>1390</v>
      </c>
      <c r="U75" s="192"/>
      <c r="V75" s="560" t="s">
        <v>1516</v>
      </c>
    </row>
    <row r="76" spans="3:22" ht="128.25" thickBot="1" x14ac:dyDescent="0.3">
      <c r="C76" s="251">
        <v>70</v>
      </c>
      <c r="D76" s="130">
        <v>42997</v>
      </c>
      <c r="E76" s="145" t="s">
        <v>91</v>
      </c>
      <c r="F76" s="833" t="s">
        <v>119</v>
      </c>
      <c r="G76" s="878" t="s">
        <v>78</v>
      </c>
      <c r="H76" s="833" t="s">
        <v>1501</v>
      </c>
      <c r="I76" s="833" t="s">
        <v>1502</v>
      </c>
      <c r="J76" s="833" t="s">
        <v>79</v>
      </c>
      <c r="K76" s="586" t="s">
        <v>1602</v>
      </c>
      <c r="L76" s="879" t="s">
        <v>113</v>
      </c>
      <c r="M76" s="862">
        <v>15.9</v>
      </c>
      <c r="N76" s="832" t="s">
        <v>367</v>
      </c>
      <c r="O76" s="862">
        <v>0.08</v>
      </c>
      <c r="P76" s="833" t="s">
        <v>70</v>
      </c>
      <c r="Q76" s="880">
        <v>121.7</v>
      </c>
      <c r="R76" s="145" t="s">
        <v>71</v>
      </c>
      <c r="S76" s="888" t="s">
        <v>1389</v>
      </c>
      <c r="T76" s="833" t="s">
        <v>1390</v>
      </c>
      <c r="U76" s="881"/>
      <c r="V76" s="882" t="s">
        <v>1503</v>
      </c>
    </row>
  </sheetData>
  <mergeCells count="1">
    <mergeCell ref="C3:V3"/>
  </mergeCells>
  <pageMargins left="0.25" right="0.25" top="0.75" bottom="0.75" header="0.3" footer="0.3"/>
  <pageSetup paperSize="9" scale="46"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R25"/>
  <sheetViews>
    <sheetView showGridLines="0" zoomScale="70" zoomScaleNormal="70" workbookViewId="0">
      <selection activeCell="F7" sqref="F7"/>
    </sheetView>
  </sheetViews>
  <sheetFormatPr defaultRowHeight="15" x14ac:dyDescent="0.25"/>
  <cols>
    <col min="5" max="5" width="11.140625" customWidth="1"/>
    <col min="6" max="6" width="9.7109375" customWidth="1"/>
    <col min="8" max="8" width="10.5703125" customWidth="1"/>
    <col min="9" max="9" width="11.140625" customWidth="1"/>
    <col min="13" max="13" width="12.42578125" customWidth="1"/>
    <col min="17" max="17" width="13" customWidth="1"/>
    <col min="18" max="18" width="10" customWidth="1"/>
  </cols>
  <sheetData>
    <row r="3" spans="3:18" ht="15.75" thickBot="1" x14ac:dyDescent="0.3"/>
    <row r="4" spans="3:18" ht="82.5" customHeight="1" thickBot="1" x14ac:dyDescent="0.3">
      <c r="C4" s="1523" t="s">
        <v>267</v>
      </c>
      <c r="D4" s="1538"/>
      <c r="E4" s="1538"/>
      <c r="F4" s="1538"/>
      <c r="G4" s="1538"/>
      <c r="H4" s="1538"/>
      <c r="I4" s="1538"/>
      <c r="J4" s="1538"/>
      <c r="K4" s="1538"/>
      <c r="L4" s="1538"/>
      <c r="M4" s="1538"/>
      <c r="N4" s="1538"/>
      <c r="O4" s="1538"/>
      <c r="P4" s="1538"/>
      <c r="Q4" s="1538"/>
      <c r="R4" s="1539"/>
    </row>
    <row r="5" spans="3:18" ht="15.75" thickBot="1" x14ac:dyDescent="0.3">
      <c r="C5" s="202"/>
      <c r="D5" s="202"/>
      <c r="E5" s="202"/>
      <c r="F5" s="202"/>
      <c r="G5" s="202"/>
      <c r="H5" s="202"/>
      <c r="I5" s="202"/>
      <c r="J5" s="202"/>
      <c r="K5" s="202"/>
      <c r="L5" s="202"/>
      <c r="M5" s="202"/>
      <c r="N5" s="202"/>
      <c r="O5" s="202"/>
      <c r="P5" s="202"/>
      <c r="Q5" s="202"/>
      <c r="R5" s="202"/>
    </row>
    <row r="6" spans="3:18" ht="51.75" thickBot="1" x14ac:dyDescent="0.3">
      <c r="C6" s="219" t="s">
        <v>89</v>
      </c>
      <c r="D6" s="220" t="s">
        <v>214</v>
      </c>
      <c r="E6" s="217" t="s">
        <v>49</v>
      </c>
      <c r="F6" s="215" t="s">
        <v>50</v>
      </c>
      <c r="G6" s="215" t="s">
        <v>51</v>
      </c>
      <c r="H6" s="215" t="s">
        <v>52</v>
      </c>
      <c r="I6" s="215" t="s">
        <v>53</v>
      </c>
      <c r="J6" s="215" t="s">
        <v>54</v>
      </c>
      <c r="K6" s="215" t="s">
        <v>55</v>
      </c>
      <c r="L6" s="215" t="s">
        <v>56</v>
      </c>
      <c r="M6" s="215" t="s">
        <v>225</v>
      </c>
      <c r="N6" s="221" t="s">
        <v>58</v>
      </c>
      <c r="O6" s="215" t="s">
        <v>59</v>
      </c>
      <c r="P6" s="222" t="s">
        <v>60</v>
      </c>
      <c r="Q6" s="216" t="s">
        <v>62</v>
      </c>
      <c r="R6" s="289" t="s">
        <v>63</v>
      </c>
    </row>
    <row r="7" spans="3:18" ht="15.75" thickBot="1" x14ac:dyDescent="0.3">
      <c r="C7" s="889">
        <v>1</v>
      </c>
      <c r="D7" s="890">
        <v>2</v>
      </c>
      <c r="E7" s="892">
        <v>3</v>
      </c>
      <c r="F7" s="890">
        <v>4</v>
      </c>
      <c r="G7" s="892">
        <v>5</v>
      </c>
      <c r="H7" s="890">
        <v>6</v>
      </c>
      <c r="I7" s="892">
        <v>7</v>
      </c>
      <c r="J7" s="890">
        <v>8</v>
      </c>
      <c r="K7" s="892">
        <v>9</v>
      </c>
      <c r="L7" s="890">
        <v>10</v>
      </c>
      <c r="M7" s="892">
        <v>11</v>
      </c>
      <c r="N7" s="890">
        <v>12</v>
      </c>
      <c r="O7" s="892">
        <v>13</v>
      </c>
      <c r="P7" s="890">
        <v>14</v>
      </c>
      <c r="Q7" s="892">
        <v>15</v>
      </c>
      <c r="R7" s="891">
        <v>16</v>
      </c>
    </row>
    <row r="8" spans="3:18" ht="114.75" x14ac:dyDescent="0.25">
      <c r="C8" s="812">
        <v>1</v>
      </c>
      <c r="D8" s="813" t="s">
        <v>1362</v>
      </c>
      <c r="E8" s="814">
        <v>43011</v>
      </c>
      <c r="F8" s="815" t="s">
        <v>36</v>
      </c>
      <c r="G8" s="816" t="s">
        <v>66</v>
      </c>
      <c r="H8" s="816" t="s">
        <v>73</v>
      </c>
      <c r="I8" s="817" t="s">
        <v>1193</v>
      </c>
      <c r="J8" s="816" t="s">
        <v>939</v>
      </c>
      <c r="K8" s="816" t="s">
        <v>105</v>
      </c>
      <c r="L8" s="816" t="s">
        <v>1194</v>
      </c>
      <c r="M8" s="412" t="s">
        <v>935</v>
      </c>
      <c r="N8" s="818">
        <v>52.8</v>
      </c>
      <c r="O8" s="816" t="s">
        <v>1195</v>
      </c>
      <c r="P8" s="819">
        <v>798.82</v>
      </c>
      <c r="Q8" s="819">
        <v>2496900</v>
      </c>
      <c r="R8" s="820" t="s">
        <v>1196</v>
      </c>
    </row>
    <row r="9" spans="3:18" ht="89.25" x14ac:dyDescent="0.25">
      <c r="C9" s="213">
        <v>2</v>
      </c>
      <c r="D9" s="795" t="s">
        <v>1363</v>
      </c>
      <c r="E9" s="179">
        <v>42948</v>
      </c>
      <c r="F9" s="298" t="s">
        <v>36</v>
      </c>
      <c r="G9" s="298" t="s">
        <v>92</v>
      </c>
      <c r="H9" s="469" t="s">
        <v>78</v>
      </c>
      <c r="I9" s="298" t="s">
        <v>1364</v>
      </c>
      <c r="J9" s="298" t="s">
        <v>1365</v>
      </c>
      <c r="K9" s="193" t="s">
        <v>205</v>
      </c>
      <c r="L9" s="298" t="s">
        <v>87</v>
      </c>
      <c r="M9" s="239" t="s">
        <v>935</v>
      </c>
      <c r="N9" s="383">
        <v>83.6</v>
      </c>
      <c r="O9" s="384" t="s">
        <v>216</v>
      </c>
      <c r="P9" s="385">
        <v>2081.16</v>
      </c>
      <c r="Q9" s="386">
        <v>1520000</v>
      </c>
      <c r="R9" s="611" t="s">
        <v>71</v>
      </c>
    </row>
    <row r="10" spans="3:18" ht="51" x14ac:dyDescent="0.25">
      <c r="C10" s="213">
        <v>3</v>
      </c>
      <c r="D10" s="796" t="s">
        <v>1366</v>
      </c>
      <c r="E10" s="524">
        <v>43074</v>
      </c>
      <c r="F10" s="239" t="s">
        <v>36</v>
      </c>
      <c r="G10" s="239" t="s">
        <v>66</v>
      </c>
      <c r="H10" s="239" t="s">
        <v>73</v>
      </c>
      <c r="I10" s="240" t="s">
        <v>1071</v>
      </c>
      <c r="J10" s="239" t="s">
        <v>934</v>
      </c>
      <c r="K10" s="239" t="s">
        <v>105</v>
      </c>
      <c r="L10" s="239" t="s">
        <v>1095</v>
      </c>
      <c r="M10" s="239" t="s">
        <v>935</v>
      </c>
      <c r="N10" s="465">
        <v>52.8</v>
      </c>
      <c r="O10" s="239" t="s">
        <v>1367</v>
      </c>
      <c r="P10" s="242">
        <v>224.45</v>
      </c>
      <c r="Q10" s="242">
        <v>1269700</v>
      </c>
      <c r="R10" s="272" t="s">
        <v>71</v>
      </c>
    </row>
    <row r="11" spans="3:18" ht="63.75" x14ac:dyDescent="0.25">
      <c r="C11" s="213">
        <v>4</v>
      </c>
      <c r="D11" s="795" t="s">
        <v>1368</v>
      </c>
      <c r="E11" s="179">
        <v>42997</v>
      </c>
      <c r="F11" s="298" t="s">
        <v>36</v>
      </c>
      <c r="G11" s="241" t="s">
        <v>66</v>
      </c>
      <c r="H11" s="241" t="s">
        <v>1051</v>
      </c>
      <c r="I11" s="241" t="s">
        <v>1052</v>
      </c>
      <c r="J11" s="241" t="s">
        <v>1053</v>
      </c>
      <c r="K11" s="241" t="s">
        <v>68</v>
      </c>
      <c r="L11" s="241" t="s">
        <v>1096</v>
      </c>
      <c r="M11" s="239" t="s">
        <v>935</v>
      </c>
      <c r="N11" s="501">
        <v>20</v>
      </c>
      <c r="O11" s="731" t="s">
        <v>98</v>
      </c>
      <c r="P11" s="622">
        <v>0.08</v>
      </c>
      <c r="Q11" s="726">
        <v>798300</v>
      </c>
      <c r="R11" s="799" t="s">
        <v>71</v>
      </c>
    </row>
    <row r="12" spans="3:18" ht="76.5" x14ac:dyDescent="0.25">
      <c r="C12" s="213" t="s">
        <v>1386</v>
      </c>
      <c r="D12" s="797" t="s">
        <v>1369</v>
      </c>
      <c r="E12" s="785">
        <v>42867</v>
      </c>
      <c r="F12" s="298" t="s">
        <v>36</v>
      </c>
      <c r="G12" s="393" t="s">
        <v>77</v>
      </c>
      <c r="H12" s="786" t="s">
        <v>78</v>
      </c>
      <c r="I12" s="393" t="s">
        <v>1370</v>
      </c>
      <c r="J12" s="393" t="s">
        <v>1371</v>
      </c>
      <c r="K12" s="787" t="s">
        <v>79</v>
      </c>
      <c r="L12" s="787" t="s">
        <v>121</v>
      </c>
      <c r="M12" s="239" t="s">
        <v>1372</v>
      </c>
      <c r="N12" s="788">
        <v>37.6</v>
      </c>
      <c r="O12" s="789" t="s">
        <v>1373</v>
      </c>
      <c r="P12" s="397">
        <v>460.86</v>
      </c>
      <c r="Q12" s="790">
        <v>722000</v>
      </c>
      <c r="R12" s="800" t="s">
        <v>71</v>
      </c>
    </row>
    <row r="13" spans="3:18" ht="76.5" x14ac:dyDescent="0.25">
      <c r="C13" s="213">
        <v>6</v>
      </c>
      <c r="D13" s="798" t="s">
        <v>1374</v>
      </c>
      <c r="E13" s="176">
        <v>43074</v>
      </c>
      <c r="F13" s="791" t="s">
        <v>36</v>
      </c>
      <c r="G13" s="753" t="s">
        <v>82</v>
      </c>
      <c r="H13" s="753" t="s">
        <v>514</v>
      </c>
      <c r="I13" s="239" t="s">
        <v>1043</v>
      </c>
      <c r="J13" s="753" t="s">
        <v>1044</v>
      </c>
      <c r="K13" s="792" t="s">
        <v>68</v>
      </c>
      <c r="L13" s="793" t="s">
        <v>96</v>
      </c>
      <c r="M13" s="239" t="s">
        <v>935</v>
      </c>
      <c r="N13" s="465">
        <v>29</v>
      </c>
      <c r="O13" s="731" t="s">
        <v>98</v>
      </c>
      <c r="P13" s="754">
        <v>0.08</v>
      </c>
      <c r="Q13" s="782">
        <v>531200</v>
      </c>
      <c r="R13" s="272" t="s">
        <v>71</v>
      </c>
    </row>
    <row r="14" spans="3:18" ht="114.75" x14ac:dyDescent="0.25">
      <c r="C14" s="213">
        <v>7</v>
      </c>
      <c r="D14" s="795" t="s">
        <v>1375</v>
      </c>
      <c r="E14" s="179">
        <v>42997</v>
      </c>
      <c r="F14" s="298" t="s">
        <v>36</v>
      </c>
      <c r="G14" s="794" t="s">
        <v>103</v>
      </c>
      <c r="H14" s="241" t="s">
        <v>1054</v>
      </c>
      <c r="I14" s="241" t="s">
        <v>1055</v>
      </c>
      <c r="J14" s="241" t="s">
        <v>1056</v>
      </c>
      <c r="K14" s="205" t="s">
        <v>79</v>
      </c>
      <c r="L14" s="369" t="s">
        <v>1097</v>
      </c>
      <c r="M14" s="239" t="s">
        <v>935</v>
      </c>
      <c r="N14" s="501">
        <v>49.8</v>
      </c>
      <c r="O14" s="731" t="s">
        <v>98</v>
      </c>
      <c r="P14" s="622">
        <v>0.08</v>
      </c>
      <c r="Q14" s="623">
        <v>235561</v>
      </c>
      <c r="R14" s="801" t="s">
        <v>1376</v>
      </c>
    </row>
    <row r="15" spans="3:18" ht="76.5" x14ac:dyDescent="0.25">
      <c r="C15" s="213">
        <v>8</v>
      </c>
      <c r="D15" s="795" t="s">
        <v>1377</v>
      </c>
      <c r="E15" s="179">
        <v>42759</v>
      </c>
      <c r="F15" s="298" t="s">
        <v>36</v>
      </c>
      <c r="G15" s="239" t="s">
        <v>66</v>
      </c>
      <c r="H15" s="243" t="s">
        <v>73</v>
      </c>
      <c r="I15" s="239" t="s">
        <v>1089</v>
      </c>
      <c r="J15" s="239" t="s">
        <v>1090</v>
      </c>
      <c r="K15" s="239" t="s">
        <v>79</v>
      </c>
      <c r="L15" s="239" t="s">
        <v>1103</v>
      </c>
      <c r="M15" s="239" t="s">
        <v>935</v>
      </c>
      <c r="N15" s="383">
        <v>47</v>
      </c>
      <c r="O15" s="731" t="s">
        <v>98</v>
      </c>
      <c r="P15" s="212">
        <v>0.08</v>
      </c>
      <c r="Q15" s="128">
        <v>114151.19</v>
      </c>
      <c r="R15" s="272" t="s">
        <v>71</v>
      </c>
    </row>
    <row r="16" spans="3:18" ht="114.75" x14ac:dyDescent="0.25">
      <c r="C16" s="213">
        <v>9</v>
      </c>
      <c r="D16" s="795" t="s">
        <v>1378</v>
      </c>
      <c r="E16" s="179">
        <v>43095</v>
      </c>
      <c r="F16" s="208" t="s">
        <v>91</v>
      </c>
      <c r="G16" s="210" t="s">
        <v>66</v>
      </c>
      <c r="H16" s="619" t="s">
        <v>73</v>
      </c>
      <c r="I16" s="208" t="s">
        <v>1297</v>
      </c>
      <c r="J16" s="208" t="s">
        <v>633</v>
      </c>
      <c r="K16" s="208" t="s">
        <v>105</v>
      </c>
      <c r="L16" s="133" t="s">
        <v>1379</v>
      </c>
      <c r="M16" s="239" t="s">
        <v>935</v>
      </c>
      <c r="N16" s="459">
        <v>30.2</v>
      </c>
      <c r="O16" s="381" t="s">
        <v>367</v>
      </c>
      <c r="P16" s="755">
        <v>0.08</v>
      </c>
      <c r="Q16" s="127">
        <v>80357.41</v>
      </c>
      <c r="R16" s="272" t="s">
        <v>215</v>
      </c>
    </row>
    <row r="17" spans="3:18" ht="51" x14ac:dyDescent="0.25">
      <c r="C17" s="213">
        <v>10</v>
      </c>
      <c r="D17" s="796" t="s">
        <v>1380</v>
      </c>
      <c r="E17" s="524">
        <v>43074</v>
      </c>
      <c r="F17" s="239" t="s">
        <v>36</v>
      </c>
      <c r="G17" s="239" t="s">
        <v>66</v>
      </c>
      <c r="H17" s="239" t="s">
        <v>73</v>
      </c>
      <c r="I17" s="240" t="s">
        <v>1042</v>
      </c>
      <c r="J17" s="239" t="s">
        <v>934</v>
      </c>
      <c r="K17" s="239" t="s">
        <v>105</v>
      </c>
      <c r="L17" s="239" t="s">
        <v>1095</v>
      </c>
      <c r="M17" s="239" t="s">
        <v>935</v>
      </c>
      <c r="N17" s="465">
        <v>49</v>
      </c>
      <c r="O17" s="731" t="s">
        <v>98</v>
      </c>
      <c r="P17" s="242">
        <v>0.08</v>
      </c>
      <c r="Q17" s="242">
        <v>57056.33</v>
      </c>
      <c r="R17" s="272" t="s">
        <v>71</v>
      </c>
    </row>
    <row r="18" spans="3:18" ht="102" x14ac:dyDescent="0.25">
      <c r="C18" s="213">
        <v>11</v>
      </c>
      <c r="D18" s="795" t="s">
        <v>1381</v>
      </c>
      <c r="E18" s="179">
        <v>42822</v>
      </c>
      <c r="F18" s="298" t="s">
        <v>36</v>
      </c>
      <c r="G18" s="197" t="s">
        <v>82</v>
      </c>
      <c r="H18" s="197" t="s">
        <v>78</v>
      </c>
      <c r="I18" s="197" t="s">
        <v>1078</v>
      </c>
      <c r="J18" s="197" t="s">
        <v>206</v>
      </c>
      <c r="K18" s="208" t="s">
        <v>68</v>
      </c>
      <c r="L18" s="243" t="s">
        <v>1100</v>
      </c>
      <c r="M18" s="239" t="s">
        <v>935</v>
      </c>
      <c r="N18" s="484">
        <v>35.1</v>
      </c>
      <c r="O18" s="731" t="s">
        <v>98</v>
      </c>
      <c r="P18" s="754">
        <v>0.08</v>
      </c>
      <c r="Q18" s="782">
        <v>5011.99</v>
      </c>
      <c r="R18" s="272" t="s">
        <v>1382</v>
      </c>
    </row>
    <row r="19" spans="3:18" ht="51" x14ac:dyDescent="0.25">
      <c r="C19" s="213">
        <v>12</v>
      </c>
      <c r="D19" s="795" t="s">
        <v>1383</v>
      </c>
      <c r="E19" s="179">
        <v>42899</v>
      </c>
      <c r="F19" s="298" t="s">
        <v>36</v>
      </c>
      <c r="G19" s="239" t="s">
        <v>77</v>
      </c>
      <c r="H19" s="239" t="s">
        <v>78</v>
      </c>
      <c r="I19" s="239" t="s">
        <v>1071</v>
      </c>
      <c r="J19" s="239" t="s">
        <v>1072</v>
      </c>
      <c r="K19" s="617" t="s">
        <v>68</v>
      </c>
      <c r="L19" s="239" t="s">
        <v>76</v>
      </c>
      <c r="M19" s="239" t="s">
        <v>935</v>
      </c>
      <c r="N19" s="383">
        <v>19.600000000000001</v>
      </c>
      <c r="O19" s="731" t="s">
        <v>98</v>
      </c>
      <c r="P19" s="242">
        <v>0.08</v>
      </c>
      <c r="Q19" s="128">
        <v>1195.8</v>
      </c>
      <c r="R19" s="802" t="s">
        <v>71</v>
      </c>
    </row>
    <row r="20" spans="3:18" ht="63.75" x14ac:dyDescent="0.25">
      <c r="C20" s="213">
        <v>13</v>
      </c>
      <c r="D20" s="795" t="s">
        <v>1384</v>
      </c>
      <c r="E20" s="179">
        <v>42997</v>
      </c>
      <c r="F20" s="298" t="s">
        <v>36</v>
      </c>
      <c r="G20" s="240" t="s">
        <v>103</v>
      </c>
      <c r="H20" s="791" t="s">
        <v>217</v>
      </c>
      <c r="I20" s="239" t="s">
        <v>1049</v>
      </c>
      <c r="J20" s="239" t="s">
        <v>1050</v>
      </c>
      <c r="K20" s="208" t="s">
        <v>205</v>
      </c>
      <c r="L20" s="239" t="s">
        <v>147</v>
      </c>
      <c r="M20" s="239" t="s">
        <v>935</v>
      </c>
      <c r="N20" s="383">
        <v>42.8</v>
      </c>
      <c r="O20" s="731" t="s">
        <v>98</v>
      </c>
      <c r="P20" s="212">
        <v>0.08</v>
      </c>
      <c r="Q20" s="128">
        <v>13.342560000000001</v>
      </c>
      <c r="R20" s="272" t="s">
        <v>71</v>
      </c>
    </row>
    <row r="21" spans="3:18" ht="128.25" thickBot="1" x14ac:dyDescent="0.3">
      <c r="C21" s="214">
        <v>14</v>
      </c>
      <c r="D21" s="803" t="s">
        <v>1385</v>
      </c>
      <c r="E21" s="130">
        <v>42990</v>
      </c>
      <c r="F21" s="586" t="s">
        <v>36</v>
      </c>
      <c r="G21" s="177" t="s">
        <v>94</v>
      </c>
      <c r="H21" s="804" t="s">
        <v>1057</v>
      </c>
      <c r="I21" s="151" t="s">
        <v>1058</v>
      </c>
      <c r="J21" s="805" t="s">
        <v>1059</v>
      </c>
      <c r="K21" s="806"/>
      <c r="L21" s="441" t="s">
        <v>121</v>
      </c>
      <c r="M21" s="441" t="s">
        <v>935</v>
      </c>
      <c r="N21" s="807">
        <v>36</v>
      </c>
      <c r="O21" s="808" t="s">
        <v>98</v>
      </c>
      <c r="P21" s="809">
        <v>0.08</v>
      </c>
      <c r="Q21" s="810">
        <v>6.6627299999999998</v>
      </c>
      <c r="R21" s="811" t="s">
        <v>71</v>
      </c>
    </row>
    <row r="22" spans="3:18" ht="26.25" thickBot="1" x14ac:dyDescent="0.3">
      <c r="C22" s="202"/>
      <c r="D22" s="202"/>
      <c r="E22" s="202"/>
      <c r="F22" s="202"/>
      <c r="G22" s="202"/>
      <c r="H22" s="202"/>
      <c r="I22" s="202"/>
      <c r="J22" s="202"/>
      <c r="K22" s="202"/>
      <c r="L22" s="202"/>
      <c r="M22" s="1010" t="s">
        <v>222</v>
      </c>
      <c r="N22" s="859">
        <f>SUM(N8:N21)</f>
        <v>585.29999999999995</v>
      </c>
      <c r="O22" s="202"/>
      <c r="P22" s="202"/>
      <c r="Q22" s="202"/>
      <c r="R22" s="202"/>
    </row>
    <row r="25" spans="3:18" x14ac:dyDescent="0.25">
      <c r="C25" s="1543" t="s">
        <v>239</v>
      </c>
      <c r="D25" s="1543"/>
      <c r="E25" s="1543"/>
      <c r="F25" s="1543"/>
      <c r="G25" s="1543"/>
      <c r="H25" s="1543"/>
      <c r="I25" s="1543"/>
      <c r="J25" s="1543"/>
      <c r="K25" s="1543"/>
      <c r="L25" s="1543"/>
      <c r="M25" s="1543"/>
      <c r="N25" s="1543"/>
      <c r="O25" s="1543"/>
      <c r="P25" s="1543"/>
      <c r="Q25" s="1543"/>
      <c r="R25" s="1543"/>
    </row>
  </sheetData>
  <mergeCells count="2">
    <mergeCell ref="C4:R4"/>
    <mergeCell ref="C25:R25"/>
  </mergeCells>
  <printOptions horizontalCentered="1"/>
  <pageMargins left="3.937007874015748E-2" right="0.23622047244094491" top="0" bottom="0" header="0" footer="0"/>
  <pageSetup paperSize="9" scale="57"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5"/>
  <sheetViews>
    <sheetView showGridLines="0" workbookViewId="0">
      <selection activeCell="G15" sqref="G15"/>
    </sheetView>
  </sheetViews>
  <sheetFormatPr defaultRowHeight="15" x14ac:dyDescent="0.25"/>
  <cols>
    <col min="3" max="3" width="28.28515625" customWidth="1"/>
    <col min="4" max="4" width="2.5703125" customWidth="1"/>
    <col min="5" max="5" width="16.140625" customWidth="1"/>
    <col min="6" max="6" width="3.5703125" customWidth="1"/>
    <col min="7" max="7" width="16.140625" customWidth="1"/>
    <col min="8" max="8" width="3.28515625" customWidth="1"/>
    <col min="9" max="9" width="11.5703125" customWidth="1"/>
    <col min="10" max="10" width="2.85546875" customWidth="1"/>
    <col min="11" max="11" width="12.28515625" customWidth="1"/>
  </cols>
  <sheetData>
    <row r="1" spans="2:11" ht="15.75" thickBot="1" x14ac:dyDescent="0.3"/>
    <row r="2" spans="2:11" ht="60" customHeight="1" thickBot="1" x14ac:dyDescent="0.3">
      <c r="B2" s="1544" t="s">
        <v>1674</v>
      </c>
      <c r="C2" s="1545"/>
      <c r="D2" s="1545"/>
      <c r="E2" s="1545"/>
      <c r="F2" s="1545"/>
      <c r="G2" s="1545"/>
      <c r="H2" s="1545"/>
      <c r="I2" s="1545"/>
      <c r="J2" s="1545"/>
      <c r="K2" s="1546"/>
    </row>
    <row r="3" spans="2:11" ht="15.75" thickBot="1" x14ac:dyDescent="0.3"/>
    <row r="4" spans="2:11" ht="30.75" thickBot="1" x14ac:dyDescent="0.3">
      <c r="B4" s="1321" t="s">
        <v>1701</v>
      </c>
      <c r="C4" s="1283" t="s">
        <v>1672</v>
      </c>
      <c r="D4" s="1278"/>
      <c r="E4" s="1083" t="s">
        <v>1673</v>
      </c>
      <c r="F4" s="1278"/>
      <c r="G4" s="1083" t="s">
        <v>1697</v>
      </c>
      <c r="H4" s="1278"/>
      <c r="I4" s="1083" t="s">
        <v>1695</v>
      </c>
      <c r="J4" s="1278"/>
      <c r="K4" s="1291" t="s">
        <v>1696</v>
      </c>
    </row>
    <row r="5" spans="2:11" ht="75.75" thickBot="1" x14ac:dyDescent="0.3">
      <c r="B5" s="1331" t="s">
        <v>1702</v>
      </c>
      <c r="C5" s="1332" t="s">
        <v>1694</v>
      </c>
      <c r="D5" s="1333"/>
      <c r="E5" s="1346">
        <v>22092559.460000001</v>
      </c>
      <c r="F5" s="1334"/>
      <c r="G5" s="1346">
        <v>16999817.93</v>
      </c>
      <c r="H5" s="1335"/>
      <c r="I5" s="1336">
        <f>G5/E5</f>
        <v>0.76948159676923189</v>
      </c>
      <c r="J5" s="1336"/>
      <c r="K5" s="1337">
        <f>(G5-E5)/22092559.46*100%</f>
        <v>-0.23051840323076814</v>
      </c>
    </row>
    <row r="6" spans="2:11" ht="45.75" thickBot="1" x14ac:dyDescent="0.3">
      <c r="B6" s="1327" t="s">
        <v>1704</v>
      </c>
      <c r="C6" s="1322" t="s">
        <v>1729</v>
      </c>
      <c r="D6" s="1296"/>
      <c r="E6" s="1297">
        <v>1340</v>
      </c>
      <c r="F6" s="1295"/>
      <c r="G6" s="1297">
        <v>1093</v>
      </c>
      <c r="H6" s="1279"/>
      <c r="I6" s="1289">
        <f>G6/E6</f>
        <v>0.81567164179104479</v>
      </c>
      <c r="J6" s="1338"/>
      <c r="K6" s="1281">
        <f>(G6-E6)/1340*100%</f>
        <v>-0.18432835820895521</v>
      </c>
    </row>
    <row r="7" spans="2:11" ht="30.75" thickBot="1" x14ac:dyDescent="0.3">
      <c r="B7" s="1329" t="s">
        <v>1686</v>
      </c>
      <c r="C7" s="1324" t="s">
        <v>1730</v>
      </c>
      <c r="D7" s="1339"/>
      <c r="E7" s="1340">
        <v>966</v>
      </c>
      <c r="F7" s="1341"/>
      <c r="G7" s="1340">
        <v>702</v>
      </c>
      <c r="H7" s="1342"/>
      <c r="I7" s="1343">
        <f t="shared" ref="I7:I27" si="0">G7/E7</f>
        <v>0.72670807453416153</v>
      </c>
      <c r="J7" s="1344"/>
      <c r="K7" s="1337">
        <f>(G7-E7)/966*100%</f>
        <v>-0.27329192546583853</v>
      </c>
    </row>
    <row r="8" spans="2:11" ht="45" x14ac:dyDescent="0.25">
      <c r="B8" s="1327" t="s">
        <v>1705</v>
      </c>
      <c r="C8" s="1322" t="s">
        <v>1731</v>
      </c>
      <c r="D8" s="1272"/>
      <c r="E8" s="1284">
        <v>199046.62</v>
      </c>
      <c r="F8" s="1272"/>
      <c r="G8" s="1284">
        <v>161721.26</v>
      </c>
      <c r="H8" s="1280"/>
      <c r="I8" s="1289">
        <f t="shared" si="0"/>
        <v>0.81247930761145315</v>
      </c>
      <c r="J8" s="1272"/>
      <c r="K8" s="1293">
        <f>(G8-E8)/199046.62*100%</f>
        <v>-0.18752069238854691</v>
      </c>
    </row>
    <row r="9" spans="2:11" ht="45.75" thickBot="1" x14ac:dyDescent="0.3">
      <c r="B9" s="1329" t="s">
        <v>1675</v>
      </c>
      <c r="C9" s="1324" t="s">
        <v>1732</v>
      </c>
      <c r="D9" s="1274"/>
      <c r="E9" s="1285">
        <v>94011.02</v>
      </c>
      <c r="F9" s="1274"/>
      <c r="G9" s="1285">
        <v>67125.72</v>
      </c>
      <c r="H9" s="1282"/>
      <c r="I9" s="1300">
        <f t="shared" si="0"/>
        <v>0.71401969683979605</v>
      </c>
      <c r="J9" s="1274"/>
      <c r="K9" s="1302">
        <f>(G9-E9)/94011.02*100%</f>
        <v>-0.28598030316020401</v>
      </c>
    </row>
    <row r="10" spans="2:11" ht="60" x14ac:dyDescent="0.25">
      <c r="B10" s="1327" t="s">
        <v>1703</v>
      </c>
      <c r="C10" s="1322" t="s">
        <v>1733</v>
      </c>
      <c r="D10" s="1272"/>
      <c r="E10" s="1284">
        <v>20900969.32</v>
      </c>
      <c r="F10" s="1272"/>
      <c r="G10" s="1284">
        <v>18160686.16</v>
      </c>
      <c r="H10" s="1280"/>
      <c r="I10" s="1289">
        <f t="shared" si="0"/>
        <v>0.86889205385427548</v>
      </c>
      <c r="J10" s="1272"/>
      <c r="K10" s="1293">
        <f>(G10-E10)/20900969.32*100%</f>
        <v>-0.13110794614572449</v>
      </c>
    </row>
    <row r="11" spans="2:11" ht="45.75" thickBot="1" x14ac:dyDescent="0.3">
      <c r="B11" s="1329" t="s">
        <v>1706</v>
      </c>
      <c r="C11" s="1324" t="s">
        <v>1734</v>
      </c>
      <c r="D11" s="1274"/>
      <c r="E11" s="1285">
        <v>11171020.59</v>
      </c>
      <c r="F11" s="1274"/>
      <c r="G11" s="1285">
        <v>6136903.6799999997</v>
      </c>
      <c r="H11" s="1282"/>
      <c r="I11" s="1300">
        <f t="shared" si="0"/>
        <v>0.54935926673464308</v>
      </c>
      <c r="J11" s="1274"/>
      <c r="K11" s="1302">
        <f>(G11-E11)/11171020.59*100%</f>
        <v>-0.45064073326535692</v>
      </c>
    </row>
    <row r="12" spans="2:11" ht="45" x14ac:dyDescent="0.25">
      <c r="B12" s="1330" t="s">
        <v>1707</v>
      </c>
      <c r="C12" s="1325" t="s">
        <v>1735</v>
      </c>
      <c r="D12" s="1273"/>
      <c r="E12" s="1303">
        <v>463</v>
      </c>
      <c r="F12" s="1273"/>
      <c r="G12" s="1303">
        <v>522</v>
      </c>
      <c r="H12" s="1275"/>
      <c r="I12" s="1292">
        <f t="shared" si="0"/>
        <v>1.1274298056155507</v>
      </c>
      <c r="J12" s="1273"/>
      <c r="K12" s="1294">
        <f>(G12-E12)/463*100%</f>
        <v>0.12742980561555076</v>
      </c>
    </row>
    <row r="13" spans="2:11" ht="60" x14ac:dyDescent="0.25">
      <c r="B13" s="1328" t="s">
        <v>1708</v>
      </c>
      <c r="C13" s="1326" t="s">
        <v>1736</v>
      </c>
      <c r="D13" s="1273"/>
      <c r="E13" s="1286">
        <v>58315.97</v>
      </c>
      <c r="F13" s="1273"/>
      <c r="G13" s="1286">
        <v>34331.730000000003</v>
      </c>
      <c r="H13" s="1275"/>
      <c r="I13" s="1290">
        <f t="shared" si="0"/>
        <v>0.58871917932600626</v>
      </c>
      <c r="J13" s="1273"/>
      <c r="K13" s="1301">
        <f>(G13-E13)/58315.97*100%</f>
        <v>-0.41128082067399374</v>
      </c>
    </row>
    <row r="14" spans="2:11" ht="60" x14ac:dyDescent="0.25">
      <c r="B14" s="1328" t="s">
        <v>1709</v>
      </c>
      <c r="C14" s="1326" t="s">
        <v>1737</v>
      </c>
      <c r="D14" s="1273"/>
      <c r="E14" s="1286">
        <v>2481276.81</v>
      </c>
      <c r="F14" s="1273"/>
      <c r="G14" s="1286">
        <v>3824177.02</v>
      </c>
      <c r="H14" s="1275"/>
      <c r="I14" s="1290">
        <f t="shared" si="0"/>
        <v>1.541213380380563</v>
      </c>
      <c r="J14" s="1273"/>
      <c r="K14" s="1301">
        <f>(G14-E14)/2481276.81*100%</f>
        <v>0.54121338038056299</v>
      </c>
    </row>
    <row r="15" spans="2:11" ht="30" x14ac:dyDescent="0.25">
      <c r="B15" s="1328" t="s">
        <v>1710</v>
      </c>
      <c r="C15" s="1326" t="s">
        <v>1738</v>
      </c>
      <c r="D15" s="1273"/>
      <c r="E15" s="1298">
        <v>92</v>
      </c>
      <c r="F15" s="1273"/>
      <c r="G15" s="1298">
        <v>147</v>
      </c>
      <c r="H15" s="1275"/>
      <c r="I15" s="1290">
        <f t="shared" si="0"/>
        <v>1.5978260869565217</v>
      </c>
      <c r="J15" s="1273"/>
      <c r="K15" s="1301">
        <f>(G15-E15)/92*100%</f>
        <v>0.59782608695652173</v>
      </c>
    </row>
    <row r="16" spans="2:11" ht="45" x14ac:dyDescent="0.25">
      <c r="B16" s="1328" t="s">
        <v>1711</v>
      </c>
      <c r="C16" s="1326" t="s">
        <v>1739</v>
      </c>
      <c r="D16" s="1273"/>
      <c r="E16" s="1286">
        <v>978602.84</v>
      </c>
      <c r="F16" s="1273"/>
      <c r="G16" s="1286">
        <v>1582713.48</v>
      </c>
      <c r="H16" s="1275"/>
      <c r="I16" s="1290">
        <f t="shared" si="0"/>
        <v>1.6173195246398426</v>
      </c>
      <c r="J16" s="1273"/>
      <c r="K16" s="1301">
        <f>(G16-E16)/978602.84*100%</f>
        <v>0.61731952463984274</v>
      </c>
    </row>
    <row r="17" spans="2:11" ht="45" x14ac:dyDescent="0.25">
      <c r="B17" s="1328" t="s">
        <v>1712</v>
      </c>
      <c r="C17" s="1326" t="s">
        <v>1740</v>
      </c>
      <c r="D17" s="1273"/>
      <c r="E17" s="1286">
        <v>253395.28</v>
      </c>
      <c r="F17" s="1273"/>
      <c r="G17" s="1286">
        <v>421650.4</v>
      </c>
      <c r="H17" s="1275"/>
      <c r="I17" s="1290">
        <f t="shared" si="0"/>
        <v>1.6640025812635502</v>
      </c>
      <c r="J17" s="1273"/>
      <c r="K17" s="1301">
        <f>(G17-E17)/253395.28*100%</f>
        <v>0.66400258126355005</v>
      </c>
    </row>
    <row r="18" spans="2:11" ht="60" x14ac:dyDescent="0.25">
      <c r="B18" s="1328" t="s">
        <v>1713</v>
      </c>
      <c r="C18" s="1326" t="s">
        <v>1741</v>
      </c>
      <c r="D18" s="1273"/>
      <c r="E18" s="1298">
        <v>189</v>
      </c>
      <c r="F18" s="1273"/>
      <c r="G18" s="1298">
        <v>239</v>
      </c>
      <c r="H18" s="1275"/>
      <c r="I18" s="1290">
        <f t="shared" si="0"/>
        <v>1.2645502645502646</v>
      </c>
      <c r="J18" s="1273"/>
      <c r="K18" s="1301">
        <f>(G18-E18)/189*100%</f>
        <v>0.26455026455026454</v>
      </c>
    </row>
    <row r="19" spans="2:11" ht="30.75" thickBot="1" x14ac:dyDescent="0.3">
      <c r="B19" s="1345" t="s">
        <v>1714</v>
      </c>
      <c r="C19" s="1323" t="s">
        <v>1742</v>
      </c>
      <c r="D19" s="1273"/>
      <c r="E19" s="1304">
        <v>36595.300000000003</v>
      </c>
      <c r="F19" s="1273"/>
      <c r="G19" s="1304">
        <v>42365.14</v>
      </c>
      <c r="H19" s="1275"/>
      <c r="I19" s="1305">
        <f t="shared" si="0"/>
        <v>1.1576661483851751</v>
      </c>
      <c r="J19" s="1273"/>
      <c r="K19" s="1306">
        <f>(G19-E19)/36595.3*100%</f>
        <v>0.15766614838517504</v>
      </c>
    </row>
    <row r="20" spans="2:11" ht="45" x14ac:dyDescent="0.25">
      <c r="B20" s="1327" t="s">
        <v>1715</v>
      </c>
      <c r="C20" s="1322" t="s">
        <v>1743</v>
      </c>
      <c r="D20" s="1272"/>
      <c r="E20" s="1284">
        <v>3925641.3</v>
      </c>
      <c r="F20" s="1272"/>
      <c r="G20" s="1284">
        <v>11114555.58</v>
      </c>
      <c r="H20" s="1280"/>
      <c r="I20" s="1289">
        <f t="shared" si="0"/>
        <v>2.8312713084611172</v>
      </c>
      <c r="J20" s="1272"/>
      <c r="K20" s="1293">
        <f>(G20-E20)/3925641.3*100%</f>
        <v>1.831271308461117</v>
      </c>
    </row>
    <row r="21" spans="2:11" x14ac:dyDescent="0.25">
      <c r="B21" s="1328" t="s">
        <v>1716</v>
      </c>
      <c r="C21" s="1326" t="s">
        <v>1744</v>
      </c>
      <c r="D21" s="1273"/>
      <c r="E21" s="1286">
        <v>3317382.48</v>
      </c>
      <c r="F21" s="1273"/>
      <c r="G21" s="1286">
        <v>7195717.1900000004</v>
      </c>
      <c r="H21" s="1275"/>
      <c r="I21" s="1290">
        <f t="shared" si="0"/>
        <v>2.1690948310548746</v>
      </c>
      <c r="J21" s="1273"/>
      <c r="K21" s="1301">
        <f>(G21-E21)/3317382.48*100%</f>
        <v>1.1690948310548746</v>
      </c>
    </row>
    <row r="22" spans="2:11" ht="30.75" thickBot="1" x14ac:dyDescent="0.3">
      <c r="B22" s="1329" t="s">
        <v>1717</v>
      </c>
      <c r="C22" s="1324" t="s">
        <v>1728</v>
      </c>
      <c r="D22" s="1274"/>
      <c r="E22" s="1285">
        <v>634400.23</v>
      </c>
      <c r="F22" s="1274"/>
      <c r="G22" s="1285">
        <v>1212097.95</v>
      </c>
      <c r="H22" s="1282"/>
      <c r="I22" s="1300">
        <f t="shared" si="0"/>
        <v>1.910620287763767</v>
      </c>
      <c r="J22" s="1274"/>
      <c r="K22" s="1302">
        <f>(G22-E22)/634400.23*100%</f>
        <v>0.91062028776376702</v>
      </c>
    </row>
    <row r="23" spans="2:11" ht="75" x14ac:dyDescent="0.25">
      <c r="B23" s="1330" t="s">
        <v>1718</v>
      </c>
      <c r="C23" s="1325" t="s">
        <v>1727</v>
      </c>
      <c r="D23" s="1273"/>
      <c r="E23" s="1303">
        <v>134</v>
      </c>
      <c r="F23" s="1273"/>
      <c r="G23" s="1303">
        <v>159</v>
      </c>
      <c r="H23" s="1275"/>
      <c r="I23" s="1292">
        <f t="shared" si="0"/>
        <v>1.1865671641791045</v>
      </c>
      <c r="J23" s="1273"/>
      <c r="K23" s="1294">
        <f>(G23-E23)/134*100%</f>
        <v>0.18656716417910449</v>
      </c>
    </row>
    <row r="24" spans="2:11" ht="75" x14ac:dyDescent="0.25">
      <c r="B24" s="1328" t="s">
        <v>1719</v>
      </c>
      <c r="C24" s="1326" t="s">
        <v>1726</v>
      </c>
      <c r="D24" s="1273"/>
      <c r="E24" s="1298">
        <v>94</v>
      </c>
      <c r="F24" s="1273"/>
      <c r="G24" s="1298">
        <v>92</v>
      </c>
      <c r="H24" s="1275"/>
      <c r="I24" s="1290">
        <f t="shared" si="0"/>
        <v>0.97872340425531912</v>
      </c>
      <c r="J24" s="1273"/>
      <c r="K24" s="1301">
        <f>(G24-E24)/94*100%</f>
        <v>-2.1276595744680851E-2</v>
      </c>
    </row>
    <row r="25" spans="2:11" ht="60" x14ac:dyDescent="0.25">
      <c r="B25" s="1328" t="s">
        <v>1720</v>
      </c>
      <c r="C25" s="1326" t="s">
        <v>1725</v>
      </c>
      <c r="D25" s="1273"/>
      <c r="E25" s="1298">
        <v>27</v>
      </c>
      <c r="F25" s="1273"/>
      <c r="G25" s="1287">
        <v>57</v>
      </c>
      <c r="H25" s="1277"/>
      <c r="I25" s="1290">
        <f t="shared" si="0"/>
        <v>2.1111111111111112</v>
      </c>
      <c r="J25" s="1276"/>
      <c r="K25" s="1301">
        <f>(G25-E25)/27*100%</f>
        <v>1.1111111111111112</v>
      </c>
    </row>
    <row r="26" spans="2:11" ht="45" x14ac:dyDescent="0.25">
      <c r="B26" s="1328" t="s">
        <v>1721</v>
      </c>
      <c r="C26" s="1326" t="s">
        <v>1724</v>
      </c>
      <c r="D26" s="1273"/>
      <c r="E26" s="1298">
        <v>18</v>
      </c>
      <c r="F26" s="1273"/>
      <c r="G26" s="1287">
        <v>48</v>
      </c>
      <c r="H26" s="1277"/>
      <c r="I26" s="1290">
        <f t="shared" si="0"/>
        <v>2.6666666666666665</v>
      </c>
      <c r="J26" s="1273"/>
      <c r="K26" s="1301">
        <f>(G26-E26)/18*100%</f>
        <v>1.6666666666666667</v>
      </c>
    </row>
    <row r="27" spans="2:11" ht="30.75" thickBot="1" x14ac:dyDescent="0.3">
      <c r="B27" s="1329" t="s">
        <v>1722</v>
      </c>
      <c r="C27" s="1324" t="s">
        <v>1723</v>
      </c>
      <c r="D27" s="1274"/>
      <c r="E27" s="1288">
        <v>2.1</v>
      </c>
      <c r="F27" s="1274"/>
      <c r="G27" s="1288">
        <v>5.0999999999999996</v>
      </c>
      <c r="H27" s="1299"/>
      <c r="I27" s="1300">
        <f t="shared" si="0"/>
        <v>2.4285714285714284</v>
      </c>
      <c r="J27" s="1274"/>
      <c r="K27" s="1302">
        <f>(G27-E27)/2.1*100%</f>
        <v>1.4285714285714284</v>
      </c>
    </row>
    <row r="28" spans="2:11" x14ac:dyDescent="0.25">
      <c r="C28" s="1082"/>
    </row>
    <row r="29" spans="2:11" x14ac:dyDescent="0.25">
      <c r="C29" s="1082"/>
    </row>
    <row r="30" spans="2:11" x14ac:dyDescent="0.25">
      <c r="C30" s="1082"/>
    </row>
    <row r="31" spans="2:11" x14ac:dyDescent="0.25">
      <c r="C31" s="1082"/>
    </row>
    <row r="32" spans="2:11" x14ac:dyDescent="0.25">
      <c r="C32" s="1082"/>
    </row>
    <row r="33" spans="3:3" x14ac:dyDescent="0.25">
      <c r="C33" s="1082"/>
    </row>
    <row r="34" spans="3:3" x14ac:dyDescent="0.25">
      <c r="C34" s="1082"/>
    </row>
    <row r="35" spans="3:3" x14ac:dyDescent="0.25">
      <c r="C35" s="1082"/>
    </row>
  </sheetData>
  <mergeCells count="1">
    <mergeCell ref="B2:K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47"/>
  <sheetViews>
    <sheetView showGridLines="0" zoomScale="90" zoomScaleNormal="90" workbookViewId="0">
      <selection activeCell="K6" sqref="K6"/>
    </sheetView>
  </sheetViews>
  <sheetFormatPr defaultRowHeight="15" x14ac:dyDescent="0.25"/>
  <cols>
    <col min="2" max="3" width="3.85546875" customWidth="1"/>
    <col min="4" max="4" width="53.28515625" customWidth="1"/>
    <col min="5" max="5" width="16.140625" customWidth="1"/>
    <col min="6" max="6" width="10.42578125" customWidth="1"/>
    <col min="7" max="7" width="11.85546875" bestFit="1" customWidth="1"/>
    <col min="8" max="8" width="11.42578125" customWidth="1"/>
    <col min="9" max="10" width="15.42578125" bestFit="1" customWidth="1"/>
    <col min="11" max="11" width="16" bestFit="1" customWidth="1"/>
    <col min="12" max="12" width="17" customWidth="1"/>
  </cols>
  <sheetData>
    <row r="2" spans="3:12" ht="15.75" thickBot="1" x14ac:dyDescent="0.3"/>
    <row r="3" spans="3:12" ht="69.75" customHeight="1" thickBot="1" x14ac:dyDescent="0.3">
      <c r="C3" s="73"/>
      <c r="D3" s="1507" t="s">
        <v>270</v>
      </c>
      <c r="E3" s="1508"/>
      <c r="F3" s="1508"/>
      <c r="G3" s="1508"/>
      <c r="H3" s="1508"/>
      <c r="I3" s="1508"/>
      <c r="J3" s="1508"/>
      <c r="K3" s="1508"/>
      <c r="L3" s="1509"/>
    </row>
    <row r="4" spans="3:12" ht="60.75" thickBot="1" x14ac:dyDescent="0.3">
      <c r="C4" s="73"/>
      <c r="D4" s="74"/>
      <c r="E4" s="75" t="s">
        <v>26</v>
      </c>
      <c r="F4" s="75" t="s">
        <v>0</v>
      </c>
      <c r="G4" s="75" t="s">
        <v>1</v>
      </c>
      <c r="H4" s="75" t="s">
        <v>0</v>
      </c>
      <c r="I4" s="75" t="s">
        <v>27</v>
      </c>
      <c r="J4" s="75" t="s">
        <v>28</v>
      </c>
      <c r="K4" s="75" t="s">
        <v>29</v>
      </c>
      <c r="L4" s="76" t="s">
        <v>30</v>
      </c>
    </row>
    <row r="5" spans="3:12" ht="16.5" thickBot="1" x14ac:dyDescent="0.3">
      <c r="C5" s="73"/>
      <c r="D5" s="1097" t="s">
        <v>2</v>
      </c>
      <c r="E5" s="1098">
        <f>E8+E11+E14+E17+E20+E23+E26+E28+E30+E32+E35+E37+E40+E42+E44</f>
        <v>317</v>
      </c>
      <c r="F5" s="77">
        <v>1</v>
      </c>
      <c r="G5" s="78">
        <f>G8+G11+G14+G17+G20+G23+G26+G28+G30+G32+G35+G37+G40+G42+G44</f>
        <v>50284.009999999987</v>
      </c>
      <c r="H5" s="77">
        <v>1</v>
      </c>
      <c r="I5" s="78">
        <f>I8+I11+I14+I17+I20+I23+I26+I28+I30+I32+I35+I37+I40+I42+I44</f>
        <v>13737875.890000001</v>
      </c>
      <c r="J5" s="78">
        <f>J8+J11+J14+J17+J20+J23+J26+J28+J30+J32+J35+J37+J40+J42+J44</f>
        <v>2623320.3099999991</v>
      </c>
      <c r="K5" s="346">
        <f>K8+K11+K14+K17+K20+K23+K26+K28+K30+K32+K35+K37+K40+K42+K44</f>
        <v>11114555.58</v>
      </c>
      <c r="L5" s="79">
        <f>K5*12</f>
        <v>133374666.96000001</v>
      </c>
    </row>
    <row r="6" spans="3:12" ht="53.25" customHeight="1" thickBot="1" x14ac:dyDescent="0.3">
      <c r="C6" s="80"/>
      <c r="D6" s="1102" t="s">
        <v>31</v>
      </c>
      <c r="E6" s="1103">
        <f>E9+E12+E15+E18+E21+E24+E31+E33+E38</f>
        <v>145</v>
      </c>
      <c r="F6" s="81"/>
      <c r="G6" s="82"/>
      <c r="H6" s="81"/>
      <c r="I6" s="82"/>
      <c r="J6" s="82"/>
      <c r="K6" s="118">
        <f>K9+K12+K15+K18+K21+K24+K31+K33+K38</f>
        <v>7817817.1700000009</v>
      </c>
      <c r="L6" s="83"/>
    </row>
    <row r="7" spans="3:12" ht="45" customHeight="1" thickBot="1" x14ac:dyDescent="0.3">
      <c r="C7" s="80"/>
      <c r="D7" s="1101" t="s">
        <v>240</v>
      </c>
      <c r="E7" s="1104">
        <f>E5-E6</f>
        <v>172</v>
      </c>
      <c r="F7" s="81"/>
      <c r="G7" s="82"/>
      <c r="H7" s="81"/>
      <c r="I7" s="82"/>
      <c r="J7" s="82"/>
      <c r="K7" s="345">
        <f>K5-K6</f>
        <v>3296738.4099999992</v>
      </c>
      <c r="L7" s="84"/>
    </row>
    <row r="8" spans="3:12" ht="15.75" thickBot="1" x14ac:dyDescent="0.3">
      <c r="C8" s="85">
        <v>1</v>
      </c>
      <c r="D8" s="1099" t="s">
        <v>32</v>
      </c>
      <c r="E8" s="1100">
        <f>E9+E10</f>
        <v>37</v>
      </c>
      <c r="F8" s="88">
        <f>E8/E5</f>
        <v>0.1167192429022082</v>
      </c>
      <c r="G8" s="89">
        <f>G9+G10</f>
        <v>18144.330000000002</v>
      </c>
      <c r="H8" s="88">
        <f>G8/G5</f>
        <v>0.36083697382130037</v>
      </c>
      <c r="I8" s="90">
        <f>I9+I10</f>
        <v>1251736.75</v>
      </c>
      <c r="J8" s="90">
        <f>J9+J10</f>
        <v>39638.799999999996</v>
      </c>
      <c r="K8" s="347">
        <f t="shared" ref="K8:K12" si="0">I8-J8</f>
        <v>1212097.95</v>
      </c>
      <c r="L8" s="91">
        <f>K8/K5</f>
        <v>0.10905500820753464</v>
      </c>
    </row>
    <row r="9" spans="3:12" x14ac:dyDescent="0.25">
      <c r="C9" s="92"/>
      <c r="D9" s="93" t="s">
        <v>31</v>
      </c>
      <c r="E9" s="94">
        <v>5</v>
      </c>
      <c r="F9" s="95">
        <f>E9/E8</f>
        <v>0.13513513513513514</v>
      </c>
      <c r="G9" s="96">
        <v>3348.3</v>
      </c>
      <c r="H9" s="95">
        <f>G9/G8</f>
        <v>0.18453698758785803</v>
      </c>
      <c r="I9" s="96">
        <v>163665.04</v>
      </c>
      <c r="J9" s="96">
        <v>716.77</v>
      </c>
      <c r="K9" s="348">
        <f t="shared" si="0"/>
        <v>162948.27000000002</v>
      </c>
      <c r="L9" s="97"/>
    </row>
    <row r="10" spans="3:12" ht="15.75" thickBot="1" x14ac:dyDescent="0.3">
      <c r="C10" s="92"/>
      <c r="D10" s="98" t="s">
        <v>33</v>
      </c>
      <c r="E10" s="99">
        <v>32</v>
      </c>
      <c r="F10" s="100">
        <f>E10/E8</f>
        <v>0.86486486486486491</v>
      </c>
      <c r="G10" s="101">
        <v>14796.03</v>
      </c>
      <c r="H10" s="100">
        <f>G10/G8</f>
        <v>0.81546301241214192</v>
      </c>
      <c r="I10" s="101">
        <v>1088071.71</v>
      </c>
      <c r="J10" s="102">
        <v>38922.03</v>
      </c>
      <c r="K10" s="349">
        <f t="shared" si="0"/>
        <v>1049149.68</v>
      </c>
      <c r="L10" s="97"/>
    </row>
    <row r="11" spans="3:12" ht="15.75" thickBot="1" x14ac:dyDescent="0.3">
      <c r="C11" s="85">
        <v>2</v>
      </c>
      <c r="D11" s="86" t="s">
        <v>34</v>
      </c>
      <c r="E11" s="87">
        <f>E12+E13</f>
        <v>122</v>
      </c>
      <c r="F11" s="88">
        <f>E11/E5</f>
        <v>0.38485804416403785</v>
      </c>
      <c r="G11" s="90">
        <f>G12+G13</f>
        <v>14355.199999999999</v>
      </c>
      <c r="H11" s="88">
        <f>G11/G5</f>
        <v>0.28548240285530135</v>
      </c>
      <c r="I11" s="90">
        <f>I12+I13</f>
        <v>8889424.7100000009</v>
      </c>
      <c r="J11" s="90">
        <f>J12+J13</f>
        <v>1693707.52</v>
      </c>
      <c r="K11" s="350">
        <f t="shared" si="0"/>
        <v>7195717.1900000013</v>
      </c>
      <c r="L11" s="91">
        <f>K11/K5</f>
        <v>0.6474138473830009</v>
      </c>
    </row>
    <row r="12" spans="3:12" x14ac:dyDescent="0.25">
      <c r="C12" s="92"/>
      <c r="D12" s="93" t="s">
        <v>31</v>
      </c>
      <c r="E12" s="94">
        <v>114</v>
      </c>
      <c r="F12" s="95">
        <f>E12/E11</f>
        <v>0.93442622950819676</v>
      </c>
      <c r="G12" s="96">
        <v>13153.3</v>
      </c>
      <c r="H12" s="95">
        <f>G12/G11</f>
        <v>0.91627424208649133</v>
      </c>
      <c r="I12" s="96">
        <v>8480836.9000000004</v>
      </c>
      <c r="J12" s="96">
        <v>1582222.95</v>
      </c>
      <c r="K12" s="351">
        <f t="shared" si="0"/>
        <v>6898613.9500000002</v>
      </c>
      <c r="L12" s="97"/>
    </row>
    <row r="13" spans="3:12" ht="15.75" thickBot="1" x14ac:dyDescent="0.3">
      <c r="C13" s="92"/>
      <c r="D13" s="98" t="s">
        <v>33</v>
      </c>
      <c r="E13" s="103">
        <v>8</v>
      </c>
      <c r="F13" s="100">
        <f>E13/E11</f>
        <v>6.5573770491803282E-2</v>
      </c>
      <c r="G13" s="101">
        <v>1201.9000000000001</v>
      </c>
      <c r="H13" s="100">
        <f>G13/G11</f>
        <v>8.3725757913508711E-2</v>
      </c>
      <c r="I13" s="101">
        <v>408587.81</v>
      </c>
      <c r="J13" s="101">
        <v>111484.57</v>
      </c>
      <c r="K13" s="352">
        <f>I13-J13</f>
        <v>297103.24</v>
      </c>
      <c r="L13" s="97"/>
    </row>
    <row r="14" spans="3:12" ht="15.75" thickBot="1" x14ac:dyDescent="0.3">
      <c r="C14" s="85">
        <v>3</v>
      </c>
      <c r="D14" s="104" t="s">
        <v>35</v>
      </c>
      <c r="E14" s="87">
        <f>E15+E16</f>
        <v>93</v>
      </c>
      <c r="F14" s="88">
        <f>E14/E5</f>
        <v>0.29337539432176657</v>
      </c>
      <c r="G14" s="90">
        <f>G15+G16</f>
        <v>1041.6400000000001</v>
      </c>
      <c r="H14" s="88">
        <f>G14/G5</f>
        <v>2.0715133896441442E-2</v>
      </c>
      <c r="I14" s="90">
        <f>I15+I16</f>
        <v>1937405.66</v>
      </c>
      <c r="J14" s="90">
        <f>J15+J16</f>
        <v>583254.74</v>
      </c>
      <c r="K14" s="347">
        <f t="shared" ref="K14:K45" si="1">I14-J14</f>
        <v>1354150.92</v>
      </c>
      <c r="L14" s="91">
        <f>K14/K5</f>
        <v>0.12183581342979796</v>
      </c>
    </row>
    <row r="15" spans="3:12" x14ac:dyDescent="0.25">
      <c r="C15" s="92"/>
      <c r="D15" s="231" t="s">
        <v>31</v>
      </c>
      <c r="E15" s="232">
        <v>1</v>
      </c>
      <c r="F15" s="233">
        <f>E15/E14</f>
        <v>1.0752688172043012E-2</v>
      </c>
      <c r="G15" s="234">
        <v>3.19</v>
      </c>
      <c r="H15" s="233">
        <f>G15/G14</f>
        <v>3.0624783994470254E-3</v>
      </c>
      <c r="I15" s="234">
        <v>7570</v>
      </c>
      <c r="J15" s="234">
        <v>2271</v>
      </c>
      <c r="K15" s="353">
        <f t="shared" si="1"/>
        <v>5299</v>
      </c>
      <c r="L15" s="109"/>
    </row>
    <row r="16" spans="3:12" ht="15.75" thickBot="1" x14ac:dyDescent="0.3">
      <c r="C16" s="92"/>
      <c r="D16" s="235" t="s">
        <v>33</v>
      </c>
      <c r="E16" s="236">
        <v>92</v>
      </c>
      <c r="F16" s="237">
        <f>E16/E14</f>
        <v>0.989247311827957</v>
      </c>
      <c r="G16" s="238">
        <v>1038.45</v>
      </c>
      <c r="H16" s="237">
        <f>G16/G14</f>
        <v>0.99693752160055293</v>
      </c>
      <c r="I16" s="245">
        <v>1929835.66</v>
      </c>
      <c r="J16" s="245">
        <v>580983.74</v>
      </c>
      <c r="K16" s="354">
        <f t="shared" si="1"/>
        <v>1348851.92</v>
      </c>
      <c r="L16" s="109"/>
    </row>
    <row r="17" spans="3:12" ht="15.75" thickBot="1" x14ac:dyDescent="0.3">
      <c r="C17" s="85">
        <v>4</v>
      </c>
      <c r="D17" s="86" t="s">
        <v>37</v>
      </c>
      <c r="E17" s="87">
        <f>E18+E19</f>
        <v>21</v>
      </c>
      <c r="F17" s="88">
        <f>E17/E5</f>
        <v>6.6246056782334389E-2</v>
      </c>
      <c r="G17" s="90">
        <f>G18+G19</f>
        <v>3209.7599999999998</v>
      </c>
      <c r="H17" s="88">
        <f>G17/G5</f>
        <v>6.3832617963444055E-2</v>
      </c>
      <c r="I17" s="90">
        <f>I18+I19</f>
        <v>707614.12</v>
      </c>
      <c r="J17" s="90">
        <f>J18+J19</f>
        <v>57632.01</v>
      </c>
      <c r="K17" s="347">
        <f t="shared" si="1"/>
        <v>649982.11</v>
      </c>
      <c r="L17" s="91">
        <f>K17/K5</f>
        <v>5.848026089046738E-2</v>
      </c>
    </row>
    <row r="18" spans="3:12" x14ac:dyDescent="0.25">
      <c r="C18" s="92"/>
      <c r="D18" s="93" t="s">
        <v>31</v>
      </c>
      <c r="E18" s="94">
        <v>18</v>
      </c>
      <c r="F18" s="95">
        <f>E18/E17</f>
        <v>0.8571428571428571</v>
      </c>
      <c r="G18" s="96">
        <v>3088.16</v>
      </c>
      <c r="H18" s="95">
        <f>G18/G17</f>
        <v>0.96211554757988138</v>
      </c>
      <c r="I18" s="96">
        <v>673551.91</v>
      </c>
      <c r="J18" s="96">
        <v>54494.76</v>
      </c>
      <c r="K18" s="348">
        <f t="shared" si="1"/>
        <v>619057.15</v>
      </c>
      <c r="L18" s="97"/>
    </row>
    <row r="19" spans="3:12" ht="15.75" thickBot="1" x14ac:dyDescent="0.3">
      <c r="C19" s="92"/>
      <c r="D19" s="98" t="s">
        <v>33</v>
      </c>
      <c r="E19" s="99">
        <v>3</v>
      </c>
      <c r="F19" s="100">
        <f>E19/E17</f>
        <v>0.14285714285714285</v>
      </c>
      <c r="G19" s="101">
        <v>121.6</v>
      </c>
      <c r="H19" s="100">
        <f>G19/G17</f>
        <v>3.788445242011864E-2</v>
      </c>
      <c r="I19" s="101">
        <v>34062.21</v>
      </c>
      <c r="J19" s="102">
        <v>3137.25</v>
      </c>
      <c r="K19" s="349">
        <f t="shared" si="1"/>
        <v>30924.959999999999</v>
      </c>
      <c r="L19" s="97"/>
    </row>
    <row r="20" spans="3:12" ht="15.75" thickBot="1" x14ac:dyDescent="0.3">
      <c r="C20" s="85">
        <v>5</v>
      </c>
      <c r="D20" s="86" t="s">
        <v>38</v>
      </c>
      <c r="E20" s="87">
        <f>E21+E22</f>
        <v>5</v>
      </c>
      <c r="F20" s="88">
        <f>E20/E5</f>
        <v>1.5772870662460567E-2</v>
      </c>
      <c r="G20" s="90">
        <f>G21+G22</f>
        <v>3660.5</v>
      </c>
      <c r="H20" s="88">
        <f>G20/G5</f>
        <v>7.2796501313240544E-2</v>
      </c>
      <c r="I20" s="90">
        <f>I21+I22</f>
        <v>321391.74</v>
      </c>
      <c r="J20" s="90">
        <f>J21+J22</f>
        <v>121221.51999999999</v>
      </c>
      <c r="K20" s="347">
        <f t="shared" si="1"/>
        <v>200170.22</v>
      </c>
      <c r="L20" s="91">
        <f>K20/K5</f>
        <v>1.8009736741988563E-2</v>
      </c>
    </row>
    <row r="21" spans="3:12" x14ac:dyDescent="0.25">
      <c r="C21" s="92"/>
      <c r="D21" s="93" t="s">
        <v>31</v>
      </c>
      <c r="E21" s="94">
        <v>3</v>
      </c>
      <c r="F21" s="95">
        <f>E21/E20</f>
        <v>0.6</v>
      </c>
      <c r="G21" s="96">
        <v>500.8</v>
      </c>
      <c r="H21" s="95">
        <f>G21/G20</f>
        <v>0.13681191094112827</v>
      </c>
      <c r="I21" s="96">
        <v>86681.75</v>
      </c>
      <c r="J21" s="96">
        <v>21402.59</v>
      </c>
      <c r="K21" s="348">
        <f t="shared" si="1"/>
        <v>65279.16</v>
      </c>
      <c r="L21" s="97"/>
    </row>
    <row r="22" spans="3:12" ht="15.75" thickBot="1" x14ac:dyDescent="0.3">
      <c r="C22" s="92"/>
      <c r="D22" s="98" t="s">
        <v>33</v>
      </c>
      <c r="E22" s="99">
        <v>2</v>
      </c>
      <c r="F22" s="100">
        <f>E22/E20</f>
        <v>0.4</v>
      </c>
      <c r="G22" s="101">
        <v>3159.7</v>
      </c>
      <c r="H22" s="100">
        <f>G22/G20</f>
        <v>0.86318808905887168</v>
      </c>
      <c r="I22" s="101">
        <v>234709.99</v>
      </c>
      <c r="J22" s="102">
        <v>99818.93</v>
      </c>
      <c r="K22" s="349">
        <f t="shared" si="1"/>
        <v>134891.06</v>
      </c>
      <c r="L22" s="97"/>
    </row>
    <row r="23" spans="3:12" ht="30" customHeight="1" thickBot="1" x14ac:dyDescent="0.3">
      <c r="C23" s="85">
        <v>6</v>
      </c>
      <c r="D23" s="86" t="s">
        <v>39</v>
      </c>
      <c r="E23" s="87">
        <f>E24+E25</f>
        <v>4</v>
      </c>
      <c r="F23" s="88">
        <f>E23/E5</f>
        <v>1.2618296529968454E-2</v>
      </c>
      <c r="G23" s="90">
        <f>G24+G25</f>
        <v>1625.8</v>
      </c>
      <c r="H23" s="88">
        <f>G23/G5</f>
        <v>3.2332345809333828E-2</v>
      </c>
      <c r="I23" s="90">
        <f>I24+I25</f>
        <v>69327.03</v>
      </c>
      <c r="J23" s="90">
        <f>J24+J25</f>
        <v>5416.26</v>
      </c>
      <c r="K23" s="347">
        <f t="shared" si="1"/>
        <v>63910.77</v>
      </c>
      <c r="L23" s="91">
        <f>K23/K5</f>
        <v>5.7501867294634549E-3</v>
      </c>
    </row>
    <row r="24" spans="3:12" x14ac:dyDescent="0.25">
      <c r="C24" s="92"/>
      <c r="D24" s="93" t="s">
        <v>31</v>
      </c>
      <c r="E24" s="94">
        <v>1</v>
      </c>
      <c r="F24" s="95">
        <f>E24/E23</f>
        <v>0.25</v>
      </c>
      <c r="G24" s="96">
        <v>421.2</v>
      </c>
      <c r="H24" s="95">
        <f>G24/G23</f>
        <v>0.25907245663673267</v>
      </c>
      <c r="I24" s="96">
        <v>21613.88</v>
      </c>
      <c r="J24" s="96">
        <v>72.05</v>
      </c>
      <c r="K24" s="348">
        <f t="shared" si="1"/>
        <v>21541.83</v>
      </c>
      <c r="L24" s="97"/>
    </row>
    <row r="25" spans="3:12" ht="15.75" thickBot="1" x14ac:dyDescent="0.3">
      <c r="C25" s="92"/>
      <c r="D25" s="98" t="s">
        <v>33</v>
      </c>
      <c r="E25" s="99">
        <v>3</v>
      </c>
      <c r="F25" s="100">
        <f>E25/E23</f>
        <v>0.75</v>
      </c>
      <c r="G25" s="101">
        <v>1204.5999999999999</v>
      </c>
      <c r="H25" s="100">
        <f>G25/G23</f>
        <v>0.74092754336326727</v>
      </c>
      <c r="I25" s="101">
        <v>47713.15</v>
      </c>
      <c r="J25" s="102">
        <v>5344.21</v>
      </c>
      <c r="K25" s="349">
        <f t="shared" si="1"/>
        <v>42368.94</v>
      </c>
      <c r="L25" s="97"/>
    </row>
    <row r="26" spans="3:12" ht="30.75" thickBot="1" x14ac:dyDescent="0.3">
      <c r="C26" s="85">
        <v>7</v>
      </c>
      <c r="D26" s="104" t="s">
        <v>40</v>
      </c>
      <c r="E26" s="87">
        <f>E27</f>
        <v>10</v>
      </c>
      <c r="F26" s="88">
        <f>E26/E5</f>
        <v>3.1545741324921134E-2</v>
      </c>
      <c r="G26" s="90">
        <f>G27</f>
        <v>1166</v>
      </c>
      <c r="H26" s="88">
        <f>G26/G5</f>
        <v>2.318828589843969E-2</v>
      </c>
      <c r="I26" s="90">
        <f>I27</f>
        <v>64732.11</v>
      </c>
      <c r="J26" s="90">
        <f>J27</f>
        <v>9755.82</v>
      </c>
      <c r="K26" s="347">
        <f t="shared" si="1"/>
        <v>54976.29</v>
      </c>
      <c r="L26" s="91">
        <f>K26/K5</f>
        <v>4.9463327259730164E-3</v>
      </c>
    </row>
    <row r="27" spans="3:12" ht="15.75" thickBot="1" x14ac:dyDescent="0.3">
      <c r="C27" s="92"/>
      <c r="D27" s="228" t="s">
        <v>33</v>
      </c>
      <c r="E27" s="99">
        <v>10</v>
      </c>
      <c r="F27" s="100">
        <f>E27/E26</f>
        <v>1</v>
      </c>
      <c r="G27" s="101">
        <v>1166</v>
      </c>
      <c r="H27" s="100">
        <f>G27/G26</f>
        <v>1</v>
      </c>
      <c r="I27" s="101">
        <v>64732.11</v>
      </c>
      <c r="J27" s="101">
        <v>9755.82</v>
      </c>
      <c r="K27" s="349">
        <f t="shared" si="1"/>
        <v>54976.29</v>
      </c>
      <c r="L27" s="97"/>
    </row>
    <row r="28" spans="3:12" ht="15.75" thickBot="1" x14ac:dyDescent="0.3">
      <c r="C28" s="85">
        <v>8</v>
      </c>
      <c r="D28" s="86" t="s">
        <v>292</v>
      </c>
      <c r="E28" s="110">
        <f>E29</f>
        <v>1</v>
      </c>
      <c r="F28" s="88">
        <f>E28/E5</f>
        <v>3.1545741324921135E-3</v>
      </c>
      <c r="G28" s="90">
        <f>G29</f>
        <v>159.69999999999999</v>
      </c>
      <c r="H28" s="88">
        <f>G28/G5</f>
        <v>3.1759599125049899E-3</v>
      </c>
      <c r="I28" s="90">
        <f>I29</f>
        <v>105601.67</v>
      </c>
      <c r="J28" s="90">
        <f>J29</f>
        <v>22358</v>
      </c>
      <c r="K28" s="347">
        <f t="shared" si="1"/>
        <v>83243.67</v>
      </c>
      <c r="L28" s="91">
        <f>K28/K5</f>
        <v>7.4896085048863463E-3</v>
      </c>
    </row>
    <row r="29" spans="3:12" ht="15.75" thickBot="1" x14ac:dyDescent="0.3">
      <c r="C29" s="92"/>
      <c r="D29" s="105" t="s">
        <v>33</v>
      </c>
      <c r="E29" s="111">
        <v>1</v>
      </c>
      <c r="F29" s="107">
        <f>E29/E28</f>
        <v>1</v>
      </c>
      <c r="G29" s="108">
        <v>159.69999999999999</v>
      </c>
      <c r="H29" s="107">
        <f>G29/G28</f>
        <v>1</v>
      </c>
      <c r="I29" s="108">
        <v>105601.67</v>
      </c>
      <c r="J29" s="108">
        <v>22358</v>
      </c>
      <c r="K29" s="355">
        <f t="shared" si="1"/>
        <v>83243.67</v>
      </c>
      <c r="L29" s="97"/>
    </row>
    <row r="30" spans="3:12" ht="30.75" thickBot="1" x14ac:dyDescent="0.3">
      <c r="C30" s="85">
        <v>9</v>
      </c>
      <c r="D30" s="86" t="s">
        <v>41</v>
      </c>
      <c r="E30" s="110">
        <f>E31</f>
        <v>1</v>
      </c>
      <c r="F30" s="88">
        <f>E30/E5</f>
        <v>3.1545741324921135E-3</v>
      </c>
      <c r="G30" s="90">
        <f>G31</f>
        <v>68.2</v>
      </c>
      <c r="H30" s="88">
        <f>G30/G5</f>
        <v>1.3562959676445855E-3</v>
      </c>
      <c r="I30" s="90">
        <f>I31</f>
        <v>24126.67</v>
      </c>
      <c r="J30" s="90">
        <f>J31</f>
        <v>14476</v>
      </c>
      <c r="K30" s="347">
        <f t="shared" si="1"/>
        <v>9650.6699999999983</v>
      </c>
      <c r="L30" s="91">
        <f>K30/K5</f>
        <v>8.6829112784012888E-4</v>
      </c>
    </row>
    <row r="31" spans="3:12" ht="15.75" thickBot="1" x14ac:dyDescent="0.3">
      <c r="C31" s="92"/>
      <c r="D31" s="93" t="s">
        <v>31</v>
      </c>
      <c r="E31" s="111">
        <v>1</v>
      </c>
      <c r="F31" s="107">
        <f>E31/E30</f>
        <v>1</v>
      </c>
      <c r="G31" s="108">
        <v>68.2</v>
      </c>
      <c r="H31" s="107">
        <f>G31/G30</f>
        <v>1</v>
      </c>
      <c r="I31" s="108">
        <v>24126.67</v>
      </c>
      <c r="J31" s="108">
        <v>14476</v>
      </c>
      <c r="K31" s="355">
        <f t="shared" si="1"/>
        <v>9650.6699999999983</v>
      </c>
      <c r="L31" s="97"/>
    </row>
    <row r="32" spans="3:12" ht="30.75" thickBot="1" x14ac:dyDescent="0.3">
      <c r="C32" s="85">
        <v>10</v>
      </c>
      <c r="D32" s="86" t="s">
        <v>42</v>
      </c>
      <c r="E32" s="87">
        <f>E33+E34</f>
        <v>3</v>
      </c>
      <c r="F32" s="88">
        <f>E32/E5</f>
        <v>9.4637223974763408E-3</v>
      </c>
      <c r="G32" s="90">
        <f>G33+G34</f>
        <v>1149.8800000000001</v>
      </c>
      <c r="H32" s="88">
        <f>G32/G5</f>
        <v>2.286770685154188E-2</v>
      </c>
      <c r="I32" s="90">
        <f>I33+I34</f>
        <v>56443.22</v>
      </c>
      <c r="J32" s="90">
        <f>J33+J34</f>
        <v>9847.3799999999992</v>
      </c>
      <c r="K32" s="347">
        <f t="shared" si="1"/>
        <v>46595.840000000004</v>
      </c>
      <c r="L32" s="91">
        <f>K32/K5</f>
        <v>4.1923259697262683E-3</v>
      </c>
    </row>
    <row r="33" spans="2:12" x14ac:dyDescent="0.25">
      <c r="C33" s="80"/>
      <c r="D33" s="93" t="s">
        <v>31</v>
      </c>
      <c r="E33" s="94">
        <v>1</v>
      </c>
      <c r="F33" s="95">
        <f>E33/E32</f>
        <v>0.33333333333333331</v>
      </c>
      <c r="G33" s="96">
        <v>526.14</v>
      </c>
      <c r="H33" s="95">
        <f>G33/G32</f>
        <v>0.45756078895189056</v>
      </c>
      <c r="I33" s="96">
        <v>42448.32</v>
      </c>
      <c r="J33" s="96">
        <v>8490.24</v>
      </c>
      <c r="K33" s="348">
        <f t="shared" si="1"/>
        <v>33958.080000000002</v>
      </c>
      <c r="L33" s="97"/>
    </row>
    <row r="34" spans="2:12" ht="15.75" thickBot="1" x14ac:dyDescent="0.3">
      <c r="C34" s="92"/>
      <c r="D34" s="98" t="s">
        <v>33</v>
      </c>
      <c r="E34" s="99">
        <v>2</v>
      </c>
      <c r="F34" s="100">
        <f>E34/E32</f>
        <v>0.66666666666666663</v>
      </c>
      <c r="G34" s="101">
        <v>623.74</v>
      </c>
      <c r="H34" s="100">
        <f>G34/G32</f>
        <v>0.54243921104810933</v>
      </c>
      <c r="I34" s="101">
        <v>13994.9</v>
      </c>
      <c r="J34" s="102">
        <v>1357.14</v>
      </c>
      <c r="K34" s="349">
        <f t="shared" si="1"/>
        <v>12637.76</v>
      </c>
      <c r="L34" s="97"/>
    </row>
    <row r="35" spans="2:12" ht="15.75" thickBot="1" x14ac:dyDescent="0.3">
      <c r="C35" s="85">
        <v>12</v>
      </c>
      <c r="D35" s="104" t="s">
        <v>43</v>
      </c>
      <c r="E35" s="87">
        <f>E36</f>
        <v>4</v>
      </c>
      <c r="F35" s="88">
        <f>E35/E5</f>
        <v>1.2618296529968454E-2</v>
      </c>
      <c r="G35" s="90">
        <f>G36</f>
        <v>171.2</v>
      </c>
      <c r="H35" s="88">
        <f>G35/G5</f>
        <v>3.4046608454655872E-3</v>
      </c>
      <c r="I35" s="90">
        <f>I36</f>
        <v>17111.689999999999</v>
      </c>
      <c r="J35" s="90">
        <f>J36</f>
        <v>1682.66</v>
      </c>
      <c r="K35" s="347">
        <f t="shared" si="1"/>
        <v>15429.029999999999</v>
      </c>
      <c r="L35" s="91">
        <f>K35/K5</f>
        <v>1.3881823604142702E-3</v>
      </c>
    </row>
    <row r="36" spans="2:12" ht="15.75" thickBot="1" x14ac:dyDescent="0.3">
      <c r="C36" s="80"/>
      <c r="D36" s="98" t="s">
        <v>33</v>
      </c>
      <c r="E36" s="99">
        <v>4</v>
      </c>
      <c r="F36" s="100">
        <f>E36/E35</f>
        <v>1</v>
      </c>
      <c r="G36" s="101">
        <v>171.2</v>
      </c>
      <c r="H36" s="100">
        <f>G36/G35</f>
        <v>1</v>
      </c>
      <c r="I36" s="101">
        <v>17111.689999999999</v>
      </c>
      <c r="J36" s="102">
        <v>1682.66</v>
      </c>
      <c r="K36" s="349">
        <f t="shared" si="1"/>
        <v>15429.029999999999</v>
      </c>
      <c r="L36" s="97"/>
    </row>
    <row r="37" spans="2:12" ht="30.75" thickBot="1" x14ac:dyDescent="0.3">
      <c r="C37" s="85">
        <v>13</v>
      </c>
      <c r="D37" s="1105" t="s">
        <v>44</v>
      </c>
      <c r="E37" s="1106">
        <f>E38+E39</f>
        <v>2</v>
      </c>
      <c r="F37" s="1107">
        <f>E37/E5</f>
        <v>6.3091482649842269E-3</v>
      </c>
      <c r="G37" s="1108">
        <f>G38+G39</f>
        <v>2167.6999999999998</v>
      </c>
      <c r="H37" s="1107">
        <f>G37/G5</f>
        <v>4.3109131511190148E-2</v>
      </c>
      <c r="I37" s="1108">
        <f>I38+I39</f>
        <v>66696.34</v>
      </c>
      <c r="J37" s="1108">
        <f>J38+J39</f>
        <v>22232.11</v>
      </c>
      <c r="K37" s="1109">
        <f t="shared" si="1"/>
        <v>44464.229999999996</v>
      </c>
      <c r="L37" s="91">
        <f>K37/K5</f>
        <v>4.0005405236364835E-3</v>
      </c>
    </row>
    <row r="38" spans="2:12" x14ac:dyDescent="0.25">
      <c r="C38" s="92"/>
      <c r="D38" s="231" t="s">
        <v>31</v>
      </c>
      <c r="E38" s="1114">
        <v>1</v>
      </c>
      <c r="F38" s="233">
        <f>E38/E37</f>
        <v>0.5</v>
      </c>
      <c r="G38" s="234">
        <v>52.5</v>
      </c>
      <c r="H38" s="233">
        <f>G38/G37</f>
        <v>2.4219218526548878E-2</v>
      </c>
      <c r="I38" s="234">
        <v>2203.59</v>
      </c>
      <c r="J38" s="234">
        <v>734.53</v>
      </c>
      <c r="K38" s="1115">
        <f t="shared" si="1"/>
        <v>1469.0600000000002</v>
      </c>
      <c r="L38" s="97"/>
    </row>
    <row r="39" spans="2:12" ht="15.75" thickBot="1" x14ac:dyDescent="0.3">
      <c r="C39" s="92"/>
      <c r="D39" s="235" t="s">
        <v>33</v>
      </c>
      <c r="E39" s="236">
        <v>1</v>
      </c>
      <c r="F39" s="237">
        <f>E39/E37</f>
        <v>0.5</v>
      </c>
      <c r="G39" s="238">
        <v>2115.1999999999998</v>
      </c>
      <c r="H39" s="237">
        <f>G39/G37</f>
        <v>0.97578078147345115</v>
      </c>
      <c r="I39" s="238">
        <v>64492.75</v>
      </c>
      <c r="J39" s="238">
        <v>21497.58</v>
      </c>
      <c r="K39" s="1116">
        <f t="shared" si="1"/>
        <v>42995.17</v>
      </c>
      <c r="L39" s="97"/>
    </row>
    <row r="40" spans="2:12" ht="15.75" thickBot="1" x14ac:dyDescent="0.3">
      <c r="C40" s="85">
        <v>15</v>
      </c>
      <c r="D40" s="1099" t="s">
        <v>45</v>
      </c>
      <c r="E40" s="1110">
        <f>E41</f>
        <v>5</v>
      </c>
      <c r="F40" s="1111">
        <f>E40/E5</f>
        <v>1.5772870662460567E-2</v>
      </c>
      <c r="G40" s="1112">
        <f>G41</f>
        <v>1846.9</v>
      </c>
      <c r="H40" s="1111">
        <f>G40/G5</f>
        <v>3.6729369833471921E-2</v>
      </c>
      <c r="I40" s="1112">
        <f>I41</f>
        <v>76398.8</v>
      </c>
      <c r="J40" s="1112">
        <f>J41</f>
        <v>9068.73</v>
      </c>
      <c r="K40" s="1113">
        <f t="shared" si="1"/>
        <v>67330.070000000007</v>
      </c>
      <c r="L40" s="91">
        <f>K40/K5</f>
        <v>6.0578283598812155E-3</v>
      </c>
    </row>
    <row r="41" spans="2:12" ht="15.75" thickBot="1" x14ac:dyDescent="0.3">
      <c r="C41" s="92"/>
      <c r="D41" s="105" t="s">
        <v>33</v>
      </c>
      <c r="E41" s="106">
        <v>5</v>
      </c>
      <c r="F41" s="107">
        <f>E41/E40</f>
        <v>1</v>
      </c>
      <c r="G41" s="108">
        <v>1846.9</v>
      </c>
      <c r="H41" s="107">
        <f>G41/G40</f>
        <v>1</v>
      </c>
      <c r="I41" s="108">
        <v>76398.8</v>
      </c>
      <c r="J41" s="108">
        <v>9068.73</v>
      </c>
      <c r="K41" s="355">
        <f t="shared" si="1"/>
        <v>67330.070000000007</v>
      </c>
      <c r="L41" s="97"/>
    </row>
    <row r="42" spans="2:12" ht="15.75" thickBot="1" x14ac:dyDescent="0.3">
      <c r="C42" s="85">
        <v>16</v>
      </c>
      <c r="D42" s="86" t="s">
        <v>46</v>
      </c>
      <c r="E42" s="110">
        <f>E43</f>
        <v>5</v>
      </c>
      <c r="F42" s="88">
        <f>E42/E5</f>
        <v>1.5772870662460567E-2</v>
      </c>
      <c r="G42" s="90">
        <f>G43</f>
        <v>1135.5</v>
      </c>
      <c r="H42" s="88">
        <f>G42/G5</f>
        <v>2.2581731250152889E-2</v>
      </c>
      <c r="I42" s="90">
        <f>I43</f>
        <v>107183.74</v>
      </c>
      <c r="J42" s="90">
        <f>J43</f>
        <v>15970.17</v>
      </c>
      <c r="K42" s="347">
        <f t="shared" si="1"/>
        <v>91213.57</v>
      </c>
      <c r="L42" s="91">
        <f>K42/K5</f>
        <v>8.2066772120095877E-3</v>
      </c>
    </row>
    <row r="43" spans="2:12" ht="15.75" thickBot="1" x14ac:dyDescent="0.3">
      <c r="C43" s="92"/>
      <c r="D43" s="105" t="s">
        <v>33</v>
      </c>
      <c r="E43" s="111">
        <v>5</v>
      </c>
      <c r="F43" s="107">
        <f>E43/E42</f>
        <v>1</v>
      </c>
      <c r="G43" s="108">
        <v>1135.5</v>
      </c>
      <c r="H43" s="107">
        <f>G43/G42</f>
        <v>1</v>
      </c>
      <c r="I43" s="108">
        <v>107183.74</v>
      </c>
      <c r="J43" s="108">
        <v>15970.17</v>
      </c>
      <c r="K43" s="355">
        <f t="shared" si="1"/>
        <v>91213.57</v>
      </c>
      <c r="L43" s="97"/>
    </row>
    <row r="44" spans="2:12" ht="15.75" thickBot="1" x14ac:dyDescent="0.3">
      <c r="C44" s="85">
        <v>17</v>
      </c>
      <c r="D44" s="86" t="s">
        <v>47</v>
      </c>
      <c r="E44" s="110">
        <f>E45</f>
        <v>4</v>
      </c>
      <c r="F44" s="88">
        <f>E44/E5</f>
        <v>1.2618296529968454E-2</v>
      </c>
      <c r="G44" s="90">
        <f>G45</f>
        <v>381.7</v>
      </c>
      <c r="H44" s="88">
        <f>G44/G5</f>
        <v>7.5908822705269543E-3</v>
      </c>
      <c r="I44" s="90">
        <f>I45</f>
        <v>42681.64</v>
      </c>
      <c r="J44" s="90">
        <f>J45</f>
        <v>17058.59</v>
      </c>
      <c r="K44" s="347">
        <f t="shared" si="1"/>
        <v>25623.05</v>
      </c>
      <c r="L44" s="91">
        <f>K44/K5</f>
        <v>2.3053598333798607E-3</v>
      </c>
    </row>
    <row r="45" spans="2:12" ht="15.75" thickBot="1" x14ac:dyDescent="0.3">
      <c r="B45" s="92"/>
      <c r="C45" s="92"/>
      <c r="D45" s="112" t="s">
        <v>33</v>
      </c>
      <c r="E45" s="113">
        <v>4</v>
      </c>
      <c r="F45" s="114">
        <f>E45/E44</f>
        <v>1</v>
      </c>
      <c r="G45" s="115">
        <v>381.7</v>
      </c>
      <c r="H45" s="114">
        <f>G45/G44</f>
        <v>1</v>
      </c>
      <c r="I45" s="115">
        <v>42681.64</v>
      </c>
      <c r="J45" s="115">
        <v>17058.59</v>
      </c>
      <c r="K45" s="356">
        <f t="shared" si="1"/>
        <v>25623.05</v>
      </c>
      <c r="L45" s="84"/>
    </row>
    <row r="47" spans="2:12" x14ac:dyDescent="0.25">
      <c r="D47" t="s">
        <v>1680</v>
      </c>
    </row>
  </sheetData>
  <mergeCells count="1">
    <mergeCell ref="D3:L3"/>
  </mergeCells>
  <pageMargins left="0.25" right="0.25" top="0.75" bottom="0.75" header="0.3" footer="0.3"/>
  <pageSetup paperSize="9" scale="5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R17"/>
  <sheetViews>
    <sheetView showGridLines="0" zoomScale="70" zoomScaleNormal="70" workbookViewId="0">
      <selection activeCell="C3" sqref="C3:R3"/>
    </sheetView>
  </sheetViews>
  <sheetFormatPr defaultRowHeight="15" x14ac:dyDescent="0.25"/>
  <cols>
    <col min="3" max="3" width="5.42578125" customWidth="1"/>
    <col min="4" max="4" width="10" customWidth="1"/>
    <col min="5" max="5" width="8.7109375" customWidth="1"/>
    <col min="6" max="6" width="11.5703125" customWidth="1"/>
    <col min="7" max="8" width="10.5703125" customWidth="1"/>
    <col min="10" max="10" width="10.140625" customWidth="1"/>
    <col min="12" max="12" width="10" customWidth="1"/>
    <col min="14" max="14" width="12.5703125" customWidth="1"/>
    <col min="15" max="15" width="16.42578125" customWidth="1"/>
    <col min="16" max="16" width="10" customWidth="1"/>
    <col min="17" max="17" width="11.5703125" customWidth="1"/>
    <col min="18" max="18" width="11.85546875" customWidth="1"/>
  </cols>
  <sheetData>
    <row r="2" spans="3:18" ht="15.75" thickBot="1" x14ac:dyDescent="0.3"/>
    <row r="3" spans="3:18" ht="59.25" customHeight="1" thickBot="1" x14ac:dyDescent="0.5">
      <c r="C3" s="1510" t="s">
        <v>1803</v>
      </c>
      <c r="D3" s="1511"/>
      <c r="E3" s="1511"/>
      <c r="F3" s="1511"/>
      <c r="G3" s="1511"/>
      <c r="H3" s="1511"/>
      <c r="I3" s="1511"/>
      <c r="J3" s="1511"/>
      <c r="K3" s="1511"/>
      <c r="L3" s="1511"/>
      <c r="M3" s="1511"/>
      <c r="N3" s="1511"/>
      <c r="O3" s="1511"/>
      <c r="P3" s="1511"/>
      <c r="Q3" s="1511"/>
      <c r="R3" s="1512"/>
    </row>
    <row r="4" spans="3:18" ht="15.75" thickBot="1" x14ac:dyDescent="0.3">
      <c r="C4" s="116"/>
      <c r="D4" s="116"/>
      <c r="E4" s="116"/>
      <c r="F4" s="116"/>
      <c r="G4" s="116"/>
      <c r="H4" s="116"/>
      <c r="I4" s="116"/>
      <c r="J4" s="116"/>
      <c r="K4" s="116"/>
      <c r="L4" s="116"/>
      <c r="M4" s="116"/>
      <c r="N4" s="116"/>
      <c r="O4" s="116"/>
      <c r="P4" s="116"/>
      <c r="Q4" s="116"/>
      <c r="R4" s="116"/>
    </row>
    <row r="5" spans="3:18" ht="102.75" thickBot="1" x14ac:dyDescent="0.3">
      <c r="C5" s="186" t="s">
        <v>48</v>
      </c>
      <c r="D5" s="188" t="s">
        <v>49</v>
      </c>
      <c r="E5" s="189" t="s">
        <v>51</v>
      </c>
      <c r="F5" s="189" t="s">
        <v>52</v>
      </c>
      <c r="G5" s="189" t="s">
        <v>53</v>
      </c>
      <c r="H5" s="189" t="s">
        <v>54</v>
      </c>
      <c r="I5" s="189" t="s">
        <v>57</v>
      </c>
      <c r="J5" s="122" t="s">
        <v>58</v>
      </c>
      <c r="K5" s="189" t="s">
        <v>59</v>
      </c>
      <c r="L5" s="123" t="s">
        <v>321</v>
      </c>
      <c r="M5" s="190" t="s">
        <v>61</v>
      </c>
      <c r="N5" s="189" t="s">
        <v>322</v>
      </c>
      <c r="O5" s="191" t="s">
        <v>323</v>
      </c>
      <c r="P5" s="187" t="s">
        <v>63</v>
      </c>
      <c r="Q5" s="189" t="s">
        <v>293</v>
      </c>
      <c r="R5" s="199" t="s">
        <v>324</v>
      </c>
    </row>
    <row r="6" spans="3:18" ht="15.75" thickBot="1" x14ac:dyDescent="0.3">
      <c r="C6" s="968">
        <v>1</v>
      </c>
      <c r="D6" s="969">
        <v>2</v>
      </c>
      <c r="E6" s="969">
        <v>3</v>
      </c>
      <c r="F6" s="969">
        <v>4</v>
      </c>
      <c r="G6" s="969">
        <v>5</v>
      </c>
      <c r="H6" s="969">
        <v>6</v>
      </c>
      <c r="I6" s="969">
        <v>8</v>
      </c>
      <c r="J6" s="969">
        <v>9</v>
      </c>
      <c r="K6" s="969">
        <v>10</v>
      </c>
      <c r="L6" s="969">
        <v>11</v>
      </c>
      <c r="M6" s="969">
        <v>12</v>
      </c>
      <c r="N6" s="969">
        <v>16</v>
      </c>
      <c r="O6" s="969">
        <v>13</v>
      </c>
      <c r="P6" s="969">
        <v>14</v>
      </c>
      <c r="Q6" s="969">
        <v>15</v>
      </c>
      <c r="R6" s="970">
        <v>17</v>
      </c>
    </row>
    <row r="7" spans="3:18" ht="89.25" x14ac:dyDescent="0.25">
      <c r="C7" s="417">
        <v>1</v>
      </c>
      <c r="D7" s="146">
        <v>42881</v>
      </c>
      <c r="E7" s="150" t="s">
        <v>294</v>
      </c>
      <c r="F7" s="418" t="s">
        <v>73</v>
      </c>
      <c r="G7" s="419" t="s">
        <v>295</v>
      </c>
      <c r="H7" s="419" t="s">
        <v>296</v>
      </c>
      <c r="I7" s="419" t="s">
        <v>130</v>
      </c>
      <c r="J7" s="420">
        <v>1337</v>
      </c>
      <c r="K7" s="129">
        <v>1</v>
      </c>
      <c r="L7" s="421">
        <v>19110.98</v>
      </c>
      <c r="M7" s="150" t="s">
        <v>70</v>
      </c>
      <c r="N7" s="997">
        <v>267553.7</v>
      </c>
      <c r="O7" s="422">
        <v>22933174.719999999</v>
      </c>
      <c r="P7" s="150" t="s">
        <v>71</v>
      </c>
      <c r="Q7" s="423">
        <v>286664.68</v>
      </c>
      <c r="R7" s="424" t="s">
        <v>325</v>
      </c>
    </row>
    <row r="8" spans="3:18" ht="127.5" x14ac:dyDescent="0.25">
      <c r="C8" s="410">
        <v>2</v>
      </c>
      <c r="D8" s="179">
        <v>42822</v>
      </c>
      <c r="E8" s="239" t="s">
        <v>66</v>
      </c>
      <c r="F8" s="239" t="s">
        <v>73</v>
      </c>
      <c r="G8" s="239" t="s">
        <v>297</v>
      </c>
      <c r="H8" s="239" t="s">
        <v>298</v>
      </c>
      <c r="I8" s="239" t="s">
        <v>72</v>
      </c>
      <c r="J8" s="242">
        <v>2269.5</v>
      </c>
      <c r="K8" s="360">
        <v>0.1</v>
      </c>
      <c r="L8" s="242">
        <v>8015.29</v>
      </c>
      <c r="M8" s="239" t="s">
        <v>70</v>
      </c>
      <c r="N8" s="998">
        <v>232443.46</v>
      </c>
      <c r="O8" s="361">
        <v>96183500</v>
      </c>
      <c r="P8" s="362" t="s">
        <v>71</v>
      </c>
      <c r="Q8" s="242">
        <v>240458.75</v>
      </c>
      <c r="R8" s="409" t="s">
        <v>326</v>
      </c>
    </row>
    <row r="9" spans="3:18" ht="140.25" x14ac:dyDescent="0.25">
      <c r="C9" s="408">
        <v>3</v>
      </c>
      <c r="D9" s="179">
        <v>43055</v>
      </c>
      <c r="E9" s="239" t="s">
        <v>66</v>
      </c>
      <c r="F9" s="363" t="s">
        <v>299</v>
      </c>
      <c r="G9" s="197" t="s">
        <v>300</v>
      </c>
      <c r="H9" s="363" t="s">
        <v>301</v>
      </c>
      <c r="I9" s="239" t="s">
        <v>72</v>
      </c>
      <c r="J9" s="365">
        <v>1850.8</v>
      </c>
      <c r="K9" s="364">
        <v>0.01</v>
      </c>
      <c r="L9" s="366">
        <v>763.83</v>
      </c>
      <c r="M9" s="363" t="s">
        <v>70</v>
      </c>
      <c r="N9" s="998">
        <v>228383.67</v>
      </c>
      <c r="O9" s="367">
        <v>91659000</v>
      </c>
      <c r="P9" s="197" t="s">
        <v>302</v>
      </c>
      <c r="Q9" s="368">
        <v>229147.5</v>
      </c>
      <c r="R9" s="409" t="s">
        <v>326</v>
      </c>
    </row>
    <row r="10" spans="3:18" ht="63.75" x14ac:dyDescent="0.25">
      <c r="C10" s="410">
        <v>4</v>
      </c>
      <c r="D10" s="218">
        <v>42752</v>
      </c>
      <c r="E10" s="369" t="s">
        <v>119</v>
      </c>
      <c r="F10" s="369"/>
      <c r="G10" s="369" t="s">
        <v>303</v>
      </c>
      <c r="H10" s="369" t="s">
        <v>304</v>
      </c>
      <c r="I10" s="369" t="s">
        <v>182</v>
      </c>
      <c r="J10" s="370">
        <v>352</v>
      </c>
      <c r="K10" s="371">
        <v>0.01</v>
      </c>
      <c r="L10" s="372">
        <v>100.17</v>
      </c>
      <c r="M10" s="369" t="s">
        <v>70</v>
      </c>
      <c r="N10" s="998">
        <v>150162.32999999999</v>
      </c>
      <c r="O10" s="373">
        <v>12021000</v>
      </c>
      <c r="P10" s="241" t="s">
        <v>71</v>
      </c>
      <c r="Q10" s="374">
        <v>150262.5</v>
      </c>
      <c r="R10" s="409" t="s">
        <v>325</v>
      </c>
    </row>
    <row r="11" spans="3:18" ht="51" x14ac:dyDescent="0.25">
      <c r="C11" s="408">
        <v>5</v>
      </c>
      <c r="D11" s="517">
        <v>42916</v>
      </c>
      <c r="E11" s="206" t="s">
        <v>66</v>
      </c>
      <c r="F11" s="375" t="s">
        <v>305</v>
      </c>
      <c r="G11" s="205" t="s">
        <v>306</v>
      </c>
      <c r="H11" s="376" t="s">
        <v>307</v>
      </c>
      <c r="I11" s="239" t="s">
        <v>72</v>
      </c>
      <c r="J11" s="377">
        <v>1278</v>
      </c>
      <c r="K11" s="196">
        <v>0.01</v>
      </c>
      <c r="L11" s="378">
        <v>356.31</v>
      </c>
      <c r="M11" s="376" t="s">
        <v>70</v>
      </c>
      <c r="N11" s="998">
        <v>106535.32</v>
      </c>
      <c r="O11" s="379">
        <v>42756650</v>
      </c>
      <c r="P11" s="249" t="s">
        <v>71</v>
      </c>
      <c r="Q11" s="380">
        <v>106891.63</v>
      </c>
      <c r="R11" s="409" t="s">
        <v>326</v>
      </c>
    </row>
    <row r="12" spans="3:18" ht="38.25" x14ac:dyDescent="0.25">
      <c r="C12" s="410">
        <v>6</v>
      </c>
      <c r="D12" s="179">
        <v>42871</v>
      </c>
      <c r="E12" s="210" t="s">
        <v>66</v>
      </c>
      <c r="F12" s="357" t="s">
        <v>308</v>
      </c>
      <c r="G12" s="133" t="s">
        <v>309</v>
      </c>
      <c r="H12" s="133" t="s">
        <v>310</v>
      </c>
      <c r="I12" s="208" t="s">
        <v>311</v>
      </c>
      <c r="J12" s="358">
        <v>2879.6</v>
      </c>
      <c r="K12" s="381">
        <v>1.5</v>
      </c>
      <c r="L12" s="359">
        <v>89027.5</v>
      </c>
      <c r="M12" s="133" t="s">
        <v>70</v>
      </c>
      <c r="N12" s="998">
        <v>89027.5</v>
      </c>
      <c r="O12" s="382">
        <v>71222000</v>
      </c>
      <c r="P12" s="209">
        <v>43082</v>
      </c>
      <c r="Q12" s="382">
        <v>178055</v>
      </c>
      <c r="R12" s="409" t="s">
        <v>326</v>
      </c>
    </row>
    <row r="13" spans="3:18" ht="63.75" x14ac:dyDescent="0.25">
      <c r="C13" s="408">
        <v>7</v>
      </c>
      <c r="D13" s="179">
        <v>42948</v>
      </c>
      <c r="E13" s="298" t="s">
        <v>66</v>
      </c>
      <c r="F13" s="193" t="s">
        <v>312</v>
      </c>
      <c r="G13" s="298" t="s">
        <v>313</v>
      </c>
      <c r="H13" s="298" t="s">
        <v>314</v>
      </c>
      <c r="I13" s="197" t="s">
        <v>126</v>
      </c>
      <c r="J13" s="383">
        <v>159.69999999999999</v>
      </c>
      <c r="K13" s="384">
        <v>4.2</v>
      </c>
      <c r="L13" s="385">
        <v>22358</v>
      </c>
      <c r="M13" s="298" t="s">
        <v>70</v>
      </c>
      <c r="N13" s="998">
        <v>83243.67</v>
      </c>
      <c r="O13" s="386">
        <v>6336101</v>
      </c>
      <c r="P13" s="298" t="s">
        <v>71</v>
      </c>
      <c r="Q13" s="387">
        <v>105601.67</v>
      </c>
      <c r="R13" s="409" t="s">
        <v>326</v>
      </c>
    </row>
    <row r="14" spans="3:18" ht="89.25" x14ac:dyDescent="0.25">
      <c r="C14" s="410">
        <v>8</v>
      </c>
      <c r="D14" s="179">
        <v>42997</v>
      </c>
      <c r="E14" s="241" t="s">
        <v>66</v>
      </c>
      <c r="F14" s="241" t="s">
        <v>73</v>
      </c>
      <c r="G14" s="241" t="s">
        <v>315</v>
      </c>
      <c r="H14" s="241" t="s">
        <v>316</v>
      </c>
      <c r="I14" s="239" t="s">
        <v>72</v>
      </c>
      <c r="J14" s="247">
        <v>641.29999999999995</v>
      </c>
      <c r="K14" s="241">
        <v>0.1</v>
      </c>
      <c r="L14" s="247">
        <v>2379.48</v>
      </c>
      <c r="M14" s="241" t="s">
        <v>70</v>
      </c>
      <c r="N14" s="998">
        <v>69004.72</v>
      </c>
      <c r="O14" s="247">
        <v>27468930</v>
      </c>
      <c r="P14" s="388">
        <v>43947</v>
      </c>
      <c r="Q14" s="247">
        <v>71384.2</v>
      </c>
      <c r="R14" s="409" t="s">
        <v>326</v>
      </c>
    </row>
    <row r="15" spans="3:18" ht="63.75" x14ac:dyDescent="0.25">
      <c r="C15" s="408">
        <v>9</v>
      </c>
      <c r="D15" s="218">
        <v>42794</v>
      </c>
      <c r="E15" s="294" t="s">
        <v>66</v>
      </c>
      <c r="F15" s="363" t="s">
        <v>136</v>
      </c>
      <c r="G15" s="239" t="s">
        <v>317</v>
      </c>
      <c r="H15" s="363" t="s">
        <v>318</v>
      </c>
      <c r="I15" s="239" t="s">
        <v>72</v>
      </c>
      <c r="J15" s="389">
        <v>1135</v>
      </c>
      <c r="K15" s="121">
        <v>0.01</v>
      </c>
      <c r="L15" s="390">
        <v>208.83</v>
      </c>
      <c r="M15" s="363" t="s">
        <v>70</v>
      </c>
      <c r="N15" s="998">
        <v>62440.17</v>
      </c>
      <c r="O15" s="391">
        <v>24163000</v>
      </c>
      <c r="P15" s="197" t="s">
        <v>235</v>
      </c>
      <c r="Q15" s="367">
        <v>62649</v>
      </c>
      <c r="R15" s="409" t="s">
        <v>325</v>
      </c>
    </row>
    <row r="16" spans="3:18" ht="39" thickBot="1" x14ac:dyDescent="0.3">
      <c r="C16" s="425">
        <v>10</v>
      </c>
      <c r="D16" s="130">
        <v>42782</v>
      </c>
      <c r="E16" s="426" t="s">
        <v>66</v>
      </c>
      <c r="F16" s="426" t="s">
        <v>155</v>
      </c>
      <c r="G16" s="427" t="s">
        <v>319</v>
      </c>
      <c r="H16" s="426" t="s">
        <v>320</v>
      </c>
      <c r="I16" s="151" t="s">
        <v>130</v>
      </c>
      <c r="J16" s="428">
        <v>270</v>
      </c>
      <c r="K16" s="429">
        <v>0.15</v>
      </c>
      <c r="L16" s="415">
        <v>528.45000000000005</v>
      </c>
      <c r="M16" s="414" t="s">
        <v>70</v>
      </c>
      <c r="N16" s="999">
        <v>52316.800000000003</v>
      </c>
      <c r="O16" s="430">
        <v>4227620</v>
      </c>
      <c r="P16" s="427" t="s">
        <v>71</v>
      </c>
      <c r="Q16" s="431">
        <v>52845.25</v>
      </c>
      <c r="R16" s="432" t="s">
        <v>325</v>
      </c>
    </row>
    <row r="17" spans="3:18" ht="34.5" customHeight="1" thickBot="1" x14ac:dyDescent="0.3">
      <c r="C17" s="416"/>
      <c r="D17" s="416"/>
      <c r="E17" s="416"/>
      <c r="F17" s="416"/>
      <c r="G17" s="416"/>
      <c r="H17" s="416"/>
      <c r="I17" s="416"/>
      <c r="J17" s="416"/>
      <c r="K17" s="416"/>
      <c r="L17" s="1513" t="s">
        <v>327</v>
      </c>
      <c r="M17" s="1514"/>
      <c r="N17" s="1000">
        <f>SUM(N7:N16)</f>
        <v>1341111.3399999999</v>
      </c>
      <c r="O17" s="416"/>
      <c r="P17" s="416"/>
      <c r="Q17" s="416"/>
      <c r="R17" s="416"/>
    </row>
  </sheetData>
  <mergeCells count="2">
    <mergeCell ref="C3:R3"/>
    <mergeCell ref="L17:M17"/>
  </mergeCells>
  <pageMargins left="0.23622047244094491" right="0.23622047244094491" top="0.15748031496062992" bottom="0.15748031496062992" header="0" footer="0"/>
  <pageSetup paperSize="9" scale="5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R17"/>
  <sheetViews>
    <sheetView showGridLines="0" zoomScale="70" zoomScaleNormal="70" workbookViewId="0">
      <selection activeCell="C4" sqref="C4"/>
    </sheetView>
  </sheetViews>
  <sheetFormatPr defaultRowHeight="15" x14ac:dyDescent="0.25"/>
  <cols>
    <col min="3" max="3" width="6.42578125" customWidth="1"/>
    <col min="4" max="4" width="11.140625" customWidth="1"/>
    <col min="7" max="7" width="11.5703125" customWidth="1"/>
    <col min="12" max="12" width="11.7109375" customWidth="1"/>
    <col min="14" max="14" width="14.28515625" customWidth="1"/>
    <col min="15" max="15" width="14" customWidth="1"/>
    <col min="16" max="16" width="11.42578125" customWidth="1"/>
    <col min="17" max="17" width="12" customWidth="1"/>
    <col min="18" max="18" width="11.28515625" customWidth="1"/>
  </cols>
  <sheetData>
    <row r="2" spans="3:18" ht="15.75" thickBot="1" x14ac:dyDescent="0.3"/>
    <row r="3" spans="3:18" ht="54.75" customHeight="1" thickBot="1" x14ac:dyDescent="0.5">
      <c r="C3" s="1510" t="s">
        <v>1804</v>
      </c>
      <c r="D3" s="1515"/>
      <c r="E3" s="1515"/>
      <c r="F3" s="1515"/>
      <c r="G3" s="1515"/>
      <c r="H3" s="1515"/>
      <c r="I3" s="1515"/>
      <c r="J3" s="1515"/>
      <c r="K3" s="1515"/>
      <c r="L3" s="1515"/>
      <c r="M3" s="1515"/>
      <c r="N3" s="1515"/>
      <c r="O3" s="1515"/>
      <c r="P3" s="1515"/>
      <c r="Q3" s="1515"/>
      <c r="R3" s="1516"/>
    </row>
    <row r="4" spans="3:18" ht="15.75" thickBot="1" x14ac:dyDescent="0.3">
      <c r="C4" s="117"/>
      <c r="D4" s="117"/>
      <c r="E4" s="117"/>
      <c r="F4" s="117"/>
      <c r="G4" s="117"/>
      <c r="H4" s="117"/>
      <c r="I4" s="117"/>
      <c r="J4" s="117"/>
      <c r="K4" s="117"/>
      <c r="L4" s="117"/>
      <c r="M4" s="117"/>
      <c r="N4" s="117"/>
      <c r="O4" s="117"/>
      <c r="P4" s="117"/>
      <c r="Q4" s="117"/>
      <c r="R4" s="117"/>
    </row>
    <row r="5" spans="3:18" ht="102.75" thickBot="1" x14ac:dyDescent="0.3">
      <c r="C5" s="186" t="s">
        <v>48</v>
      </c>
      <c r="D5" s="188" t="s">
        <v>49</v>
      </c>
      <c r="E5" s="189" t="s">
        <v>51</v>
      </c>
      <c r="F5" s="189" t="s">
        <v>52</v>
      </c>
      <c r="G5" s="189" t="s">
        <v>53</v>
      </c>
      <c r="H5" s="189" t="s">
        <v>54</v>
      </c>
      <c r="I5" s="189" t="s">
        <v>57</v>
      </c>
      <c r="J5" s="122" t="s">
        <v>58</v>
      </c>
      <c r="K5" s="189" t="s">
        <v>59</v>
      </c>
      <c r="L5" s="123" t="s">
        <v>321</v>
      </c>
      <c r="M5" s="190" t="s">
        <v>61</v>
      </c>
      <c r="N5" s="189" t="s">
        <v>322</v>
      </c>
      <c r="O5" s="191" t="s">
        <v>323</v>
      </c>
      <c r="P5" s="187" t="s">
        <v>63</v>
      </c>
      <c r="Q5" s="189" t="s">
        <v>293</v>
      </c>
      <c r="R5" s="199" t="s">
        <v>324</v>
      </c>
    </row>
    <row r="6" spans="3:18" ht="15.75" thickBot="1" x14ac:dyDescent="0.3">
      <c r="C6" s="968">
        <v>1</v>
      </c>
      <c r="D6" s="969">
        <v>2</v>
      </c>
      <c r="E6" s="969">
        <v>3</v>
      </c>
      <c r="F6" s="969">
        <v>4</v>
      </c>
      <c r="G6" s="969">
        <v>5</v>
      </c>
      <c r="H6" s="969">
        <v>6</v>
      </c>
      <c r="I6" s="969">
        <v>8</v>
      </c>
      <c r="J6" s="969">
        <v>9</v>
      </c>
      <c r="K6" s="969">
        <v>10</v>
      </c>
      <c r="L6" s="969">
        <v>11</v>
      </c>
      <c r="M6" s="969">
        <v>12</v>
      </c>
      <c r="N6" s="969">
        <v>16</v>
      </c>
      <c r="O6" s="969">
        <v>13</v>
      </c>
      <c r="P6" s="969">
        <v>14</v>
      </c>
      <c r="Q6" s="969">
        <v>15</v>
      </c>
      <c r="R6" s="970">
        <v>17</v>
      </c>
    </row>
    <row r="7" spans="3:18" ht="89.25" x14ac:dyDescent="0.25">
      <c r="C7" s="411">
        <v>1</v>
      </c>
      <c r="D7" s="904">
        <v>42759</v>
      </c>
      <c r="E7" s="443" t="s">
        <v>94</v>
      </c>
      <c r="F7" s="444" t="s">
        <v>328</v>
      </c>
      <c r="G7" s="443" t="s">
        <v>183</v>
      </c>
      <c r="H7" s="443" t="s">
        <v>184</v>
      </c>
      <c r="I7" s="201" t="s">
        <v>185</v>
      </c>
      <c r="J7" s="445">
        <v>389.9</v>
      </c>
      <c r="K7" s="446">
        <v>6</v>
      </c>
      <c r="L7" s="447">
        <v>82664.649999999994</v>
      </c>
      <c r="M7" s="448" t="s">
        <v>70</v>
      </c>
      <c r="N7" s="1001">
        <v>468433.02</v>
      </c>
      <c r="O7" s="449">
        <v>16532930</v>
      </c>
      <c r="P7" s="412" t="s">
        <v>71</v>
      </c>
      <c r="Q7" s="450">
        <v>551097.67000000004</v>
      </c>
      <c r="R7" s="413" t="s">
        <v>325</v>
      </c>
    </row>
    <row r="8" spans="3:18" ht="89.25" x14ac:dyDescent="0.25">
      <c r="C8" s="408">
        <v>2</v>
      </c>
      <c r="D8" s="524">
        <v>42759</v>
      </c>
      <c r="E8" s="399" t="s">
        <v>103</v>
      </c>
      <c r="F8" s="393" t="s">
        <v>78</v>
      </c>
      <c r="G8" s="239" t="s">
        <v>329</v>
      </c>
      <c r="H8" s="239" t="s">
        <v>330</v>
      </c>
      <c r="I8" s="208" t="s">
        <v>185</v>
      </c>
      <c r="J8" s="124">
        <v>327.5</v>
      </c>
      <c r="K8" s="360">
        <v>6</v>
      </c>
      <c r="L8" s="212">
        <v>53986.3</v>
      </c>
      <c r="M8" s="400" t="s">
        <v>80</v>
      </c>
      <c r="N8" s="1002">
        <v>305922.37</v>
      </c>
      <c r="O8" s="128">
        <v>10797260</v>
      </c>
      <c r="P8" s="239" t="s">
        <v>71</v>
      </c>
      <c r="Q8" s="401">
        <v>359908.67</v>
      </c>
      <c r="R8" s="409" t="s">
        <v>325</v>
      </c>
    </row>
    <row r="9" spans="3:18" ht="89.25" x14ac:dyDescent="0.25">
      <c r="C9" s="408">
        <v>3</v>
      </c>
      <c r="D9" s="524">
        <v>42759</v>
      </c>
      <c r="E9" s="399" t="s">
        <v>103</v>
      </c>
      <c r="F9" s="393" t="s">
        <v>78</v>
      </c>
      <c r="G9" s="239" t="s">
        <v>329</v>
      </c>
      <c r="H9" s="400" t="s">
        <v>331</v>
      </c>
      <c r="I9" s="208" t="s">
        <v>185</v>
      </c>
      <c r="J9" s="402">
        <v>218.2</v>
      </c>
      <c r="K9" s="360">
        <v>6</v>
      </c>
      <c r="L9" s="402">
        <v>32780.65</v>
      </c>
      <c r="M9" s="400" t="s">
        <v>80</v>
      </c>
      <c r="N9" s="1002">
        <v>185757.02000000002</v>
      </c>
      <c r="O9" s="402">
        <v>6556130</v>
      </c>
      <c r="P9" s="239" t="s">
        <v>71</v>
      </c>
      <c r="Q9" s="401">
        <v>218537.67</v>
      </c>
      <c r="R9" s="409" t="s">
        <v>325</v>
      </c>
    </row>
    <row r="10" spans="3:18" ht="76.5" x14ac:dyDescent="0.25">
      <c r="C10" s="408">
        <v>4</v>
      </c>
      <c r="D10" s="524">
        <v>42759</v>
      </c>
      <c r="E10" s="403" t="s">
        <v>119</v>
      </c>
      <c r="F10" s="239" t="s">
        <v>131</v>
      </c>
      <c r="G10" s="403" t="s">
        <v>332</v>
      </c>
      <c r="H10" s="403" t="s">
        <v>333</v>
      </c>
      <c r="I10" s="208" t="s">
        <v>185</v>
      </c>
      <c r="J10" s="404">
        <v>181</v>
      </c>
      <c r="K10" s="403">
        <v>6</v>
      </c>
      <c r="L10" s="405">
        <v>30750.5</v>
      </c>
      <c r="M10" s="403" t="s">
        <v>70</v>
      </c>
      <c r="N10" s="1002">
        <v>174252.83</v>
      </c>
      <c r="O10" s="405">
        <v>6150100</v>
      </c>
      <c r="P10" s="239" t="s">
        <v>71</v>
      </c>
      <c r="Q10" s="404">
        <v>205003.33</v>
      </c>
      <c r="R10" s="409" t="s">
        <v>325</v>
      </c>
    </row>
    <row r="11" spans="3:18" ht="76.5" x14ac:dyDescent="0.25">
      <c r="C11" s="408">
        <v>5</v>
      </c>
      <c r="D11" s="524">
        <v>42759</v>
      </c>
      <c r="E11" s="403" t="s">
        <v>119</v>
      </c>
      <c r="F11" s="239" t="s">
        <v>131</v>
      </c>
      <c r="G11" s="403" t="s">
        <v>332</v>
      </c>
      <c r="H11" s="403" t="s">
        <v>334</v>
      </c>
      <c r="I11" s="208" t="s">
        <v>185</v>
      </c>
      <c r="J11" s="404">
        <v>183.8</v>
      </c>
      <c r="K11" s="403">
        <v>6</v>
      </c>
      <c r="L11" s="405">
        <v>30336</v>
      </c>
      <c r="M11" s="403" t="s">
        <v>70</v>
      </c>
      <c r="N11" s="1002">
        <v>171904</v>
      </c>
      <c r="O11" s="405">
        <v>6067200</v>
      </c>
      <c r="P11" s="239" t="s">
        <v>71</v>
      </c>
      <c r="Q11" s="404">
        <v>202240</v>
      </c>
      <c r="R11" s="409" t="s">
        <v>325</v>
      </c>
    </row>
    <row r="12" spans="3:18" ht="89.25" x14ac:dyDescent="0.25">
      <c r="C12" s="408">
        <v>6</v>
      </c>
      <c r="D12" s="524">
        <v>42759</v>
      </c>
      <c r="E12" s="392" t="s">
        <v>94</v>
      </c>
      <c r="F12" s="393" t="s">
        <v>328</v>
      </c>
      <c r="G12" s="392" t="s">
        <v>183</v>
      </c>
      <c r="H12" s="392" t="s">
        <v>335</v>
      </c>
      <c r="I12" s="208" t="s">
        <v>185</v>
      </c>
      <c r="J12" s="394">
        <v>151.19999999999999</v>
      </c>
      <c r="K12" s="360">
        <v>6</v>
      </c>
      <c r="L12" s="395">
        <v>27550.15</v>
      </c>
      <c r="M12" s="396" t="s">
        <v>70</v>
      </c>
      <c r="N12" s="1002">
        <v>156117.52000000002</v>
      </c>
      <c r="O12" s="397">
        <v>5510030</v>
      </c>
      <c r="P12" s="239" t="s">
        <v>71</v>
      </c>
      <c r="Q12" s="398">
        <v>183667.67</v>
      </c>
      <c r="R12" s="409" t="s">
        <v>325</v>
      </c>
    </row>
    <row r="13" spans="3:18" ht="76.5" x14ac:dyDescent="0.25">
      <c r="C13" s="408">
        <v>7</v>
      </c>
      <c r="D13" s="524">
        <v>42759</v>
      </c>
      <c r="E13" s="403" t="s">
        <v>119</v>
      </c>
      <c r="F13" s="239" t="s">
        <v>131</v>
      </c>
      <c r="G13" s="403" t="s">
        <v>332</v>
      </c>
      <c r="H13" s="403" t="s">
        <v>336</v>
      </c>
      <c r="I13" s="208" t="s">
        <v>185</v>
      </c>
      <c r="J13" s="404">
        <v>136.19999999999999</v>
      </c>
      <c r="K13" s="403">
        <v>6</v>
      </c>
      <c r="L13" s="405">
        <v>27449</v>
      </c>
      <c r="M13" s="403" t="s">
        <v>70</v>
      </c>
      <c r="N13" s="1002">
        <v>155544.32999999999</v>
      </c>
      <c r="O13" s="405">
        <v>5489800</v>
      </c>
      <c r="P13" s="239" t="s">
        <v>71</v>
      </c>
      <c r="Q13" s="404">
        <v>182993.33</v>
      </c>
      <c r="R13" s="409" t="s">
        <v>325</v>
      </c>
    </row>
    <row r="14" spans="3:18" ht="89.25" x14ac:dyDescent="0.25">
      <c r="C14" s="408">
        <v>8</v>
      </c>
      <c r="D14" s="524">
        <v>42759</v>
      </c>
      <c r="E14" s="197" t="s">
        <v>92</v>
      </c>
      <c r="F14" s="243" t="s">
        <v>93</v>
      </c>
      <c r="G14" s="243" t="s">
        <v>337</v>
      </c>
      <c r="H14" s="197" t="s">
        <v>338</v>
      </c>
      <c r="I14" s="208" t="s">
        <v>185</v>
      </c>
      <c r="J14" s="125">
        <v>124.6</v>
      </c>
      <c r="K14" s="360">
        <v>6</v>
      </c>
      <c r="L14" s="406">
        <v>26860.5</v>
      </c>
      <c r="M14" s="121" t="s">
        <v>70</v>
      </c>
      <c r="N14" s="1002">
        <v>152209.5</v>
      </c>
      <c r="O14" s="126">
        <v>5372100</v>
      </c>
      <c r="P14" s="239" t="s">
        <v>71</v>
      </c>
      <c r="Q14" s="407">
        <v>179070</v>
      </c>
      <c r="R14" s="409" t="s">
        <v>325</v>
      </c>
    </row>
    <row r="15" spans="3:18" ht="89.25" x14ac:dyDescent="0.25">
      <c r="C15" s="408">
        <v>9</v>
      </c>
      <c r="D15" s="524">
        <v>42759</v>
      </c>
      <c r="E15" s="399" t="s">
        <v>103</v>
      </c>
      <c r="F15" s="393" t="s">
        <v>78</v>
      </c>
      <c r="G15" s="239" t="s">
        <v>329</v>
      </c>
      <c r="H15" s="294" t="s">
        <v>339</v>
      </c>
      <c r="I15" s="208" t="s">
        <v>185</v>
      </c>
      <c r="J15" s="124">
        <v>249.5</v>
      </c>
      <c r="K15" s="360">
        <v>6</v>
      </c>
      <c r="L15" s="212">
        <v>26702.65</v>
      </c>
      <c r="M15" s="239" t="s">
        <v>80</v>
      </c>
      <c r="N15" s="1002">
        <v>151315.02000000002</v>
      </c>
      <c r="O15" s="126">
        <v>5340530</v>
      </c>
      <c r="P15" s="239" t="s">
        <v>71</v>
      </c>
      <c r="Q15" s="401">
        <v>178017.67</v>
      </c>
      <c r="R15" s="409" t="s">
        <v>325</v>
      </c>
    </row>
    <row r="16" spans="3:18" ht="90" thickBot="1" x14ac:dyDescent="0.3">
      <c r="C16" s="433">
        <v>10</v>
      </c>
      <c r="D16" s="831">
        <v>42759</v>
      </c>
      <c r="E16" s="434" t="s">
        <v>94</v>
      </c>
      <c r="F16" s="435" t="s">
        <v>328</v>
      </c>
      <c r="G16" s="434" t="s">
        <v>183</v>
      </c>
      <c r="H16" s="434" t="s">
        <v>340</v>
      </c>
      <c r="I16" s="151" t="s">
        <v>185</v>
      </c>
      <c r="J16" s="436">
        <v>162.1</v>
      </c>
      <c r="K16" s="437">
        <v>6</v>
      </c>
      <c r="L16" s="438">
        <v>26180.77</v>
      </c>
      <c r="M16" s="439" t="s">
        <v>70</v>
      </c>
      <c r="N16" s="1003">
        <v>148357.70000000001</v>
      </c>
      <c r="O16" s="440">
        <v>5236154</v>
      </c>
      <c r="P16" s="441" t="s">
        <v>71</v>
      </c>
      <c r="Q16" s="442">
        <v>174538.47</v>
      </c>
      <c r="R16" s="432" t="s">
        <v>325</v>
      </c>
    </row>
    <row r="17" spans="12:14" ht="34.5" customHeight="1" thickBot="1" x14ac:dyDescent="0.3">
      <c r="L17" s="1513" t="s">
        <v>327</v>
      </c>
      <c r="M17" s="1514"/>
      <c r="N17" s="1004">
        <f>SUM(N7:N16)</f>
        <v>2069813.31</v>
      </c>
    </row>
  </sheetData>
  <mergeCells count="2">
    <mergeCell ref="C3:R3"/>
    <mergeCell ref="L17:M17"/>
  </mergeCells>
  <pageMargins left="0.23622047244094491" right="0.23622047244094491" top="0.15748031496062992" bottom="0.15748031496062992" header="0" footer="0"/>
  <pageSetup paperSize="9" scale="53"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S16"/>
  <sheetViews>
    <sheetView showGridLines="0" zoomScale="70" zoomScaleNormal="70" workbookViewId="0">
      <selection activeCell="C2" sqref="C2:R2"/>
    </sheetView>
  </sheetViews>
  <sheetFormatPr defaultRowHeight="15" x14ac:dyDescent="0.25"/>
  <cols>
    <col min="3" max="3" width="5.85546875" customWidth="1"/>
    <col min="4" max="4" width="11.5703125" customWidth="1"/>
    <col min="7" max="7" width="10.42578125" customWidth="1"/>
    <col min="11" max="11" width="9.85546875" customWidth="1"/>
    <col min="12" max="12" width="11.5703125" customWidth="1"/>
    <col min="14" max="14" width="15" customWidth="1"/>
    <col min="15" max="15" width="13.7109375" customWidth="1"/>
    <col min="16" max="16" width="11.140625" customWidth="1"/>
    <col min="17" max="18" width="12.28515625" customWidth="1"/>
  </cols>
  <sheetData>
    <row r="1" spans="3:19" ht="15.75" thickBot="1" x14ac:dyDescent="0.3"/>
    <row r="2" spans="3:19" ht="68.25" customHeight="1" thickBot="1" x14ac:dyDescent="0.5">
      <c r="C2" s="1510" t="s">
        <v>1805</v>
      </c>
      <c r="D2" s="1515"/>
      <c r="E2" s="1515"/>
      <c r="F2" s="1515"/>
      <c r="G2" s="1515"/>
      <c r="H2" s="1515"/>
      <c r="I2" s="1515"/>
      <c r="J2" s="1515"/>
      <c r="K2" s="1515"/>
      <c r="L2" s="1515"/>
      <c r="M2" s="1515"/>
      <c r="N2" s="1515"/>
      <c r="O2" s="1515"/>
      <c r="P2" s="1515"/>
      <c r="Q2" s="1515"/>
      <c r="R2" s="1516"/>
    </row>
    <row r="3" spans="3:19" ht="15.75" thickBot="1" x14ac:dyDescent="0.3"/>
    <row r="4" spans="3:19" ht="102.75" thickBot="1" x14ac:dyDescent="0.3">
      <c r="C4" s="186" t="s">
        <v>48</v>
      </c>
      <c r="D4" s="188" t="s">
        <v>49</v>
      </c>
      <c r="E4" s="189" t="s">
        <v>51</v>
      </c>
      <c r="F4" s="189" t="s">
        <v>52</v>
      </c>
      <c r="G4" s="189" t="s">
        <v>53</v>
      </c>
      <c r="H4" s="189" t="s">
        <v>54</v>
      </c>
      <c r="I4" s="189" t="s">
        <v>57</v>
      </c>
      <c r="J4" s="122" t="s">
        <v>58</v>
      </c>
      <c r="K4" s="189" t="s">
        <v>59</v>
      </c>
      <c r="L4" s="123" t="s">
        <v>321</v>
      </c>
      <c r="M4" s="190" t="s">
        <v>61</v>
      </c>
      <c r="N4" s="189" t="s">
        <v>322</v>
      </c>
      <c r="O4" s="191" t="s">
        <v>323</v>
      </c>
      <c r="P4" s="187" t="s">
        <v>63</v>
      </c>
      <c r="Q4" s="189" t="s">
        <v>293</v>
      </c>
      <c r="R4" s="199" t="s">
        <v>324</v>
      </c>
    </row>
    <row r="5" spans="3:19" ht="15.75" thickBot="1" x14ac:dyDescent="0.3">
      <c r="C5" s="968">
        <v>1</v>
      </c>
      <c r="D5" s="969">
        <v>2</v>
      </c>
      <c r="E5" s="969">
        <v>3</v>
      </c>
      <c r="F5" s="969">
        <v>4</v>
      </c>
      <c r="G5" s="969">
        <v>5</v>
      </c>
      <c r="H5" s="969">
        <v>6</v>
      </c>
      <c r="I5" s="969">
        <v>8</v>
      </c>
      <c r="J5" s="969">
        <v>9</v>
      </c>
      <c r="K5" s="969">
        <v>10</v>
      </c>
      <c r="L5" s="969">
        <v>11</v>
      </c>
      <c r="M5" s="969">
        <v>12</v>
      </c>
      <c r="N5" s="969">
        <v>16</v>
      </c>
      <c r="O5" s="969">
        <v>13</v>
      </c>
      <c r="P5" s="969">
        <v>14</v>
      </c>
      <c r="Q5" s="969">
        <v>15</v>
      </c>
      <c r="R5" s="970">
        <v>17</v>
      </c>
    </row>
    <row r="6" spans="3:19" ht="63.75" x14ac:dyDescent="0.25">
      <c r="C6" s="453">
        <v>1</v>
      </c>
      <c r="D6" s="916">
        <v>42794</v>
      </c>
      <c r="E6" s="454" t="s">
        <v>66</v>
      </c>
      <c r="F6" s="454" t="s">
        <v>67</v>
      </c>
      <c r="G6" s="454" t="s">
        <v>341</v>
      </c>
      <c r="H6" s="454" t="s">
        <v>75</v>
      </c>
      <c r="I6" s="454" t="s">
        <v>35</v>
      </c>
      <c r="J6" s="455">
        <v>287.76</v>
      </c>
      <c r="K6" s="454">
        <v>15</v>
      </c>
      <c r="L6" s="455">
        <v>134537.5</v>
      </c>
      <c r="M6" s="454" t="s">
        <v>70</v>
      </c>
      <c r="N6" s="1005">
        <v>313920.83</v>
      </c>
      <c r="O6" s="455">
        <v>10763000</v>
      </c>
      <c r="P6" s="412" t="s">
        <v>71</v>
      </c>
      <c r="Q6" s="455">
        <v>448458.33</v>
      </c>
      <c r="R6" s="413" t="s">
        <v>326</v>
      </c>
      <c r="S6" s="295"/>
    </row>
    <row r="7" spans="3:19" ht="63.75" x14ac:dyDescent="0.25">
      <c r="C7" s="408">
        <v>2</v>
      </c>
      <c r="D7" s="179">
        <v>42899</v>
      </c>
      <c r="E7" s="239" t="s">
        <v>66</v>
      </c>
      <c r="F7" s="239" t="s">
        <v>67</v>
      </c>
      <c r="G7" s="239" t="s">
        <v>342</v>
      </c>
      <c r="H7" s="239" t="s">
        <v>192</v>
      </c>
      <c r="I7" s="239" t="s">
        <v>35</v>
      </c>
      <c r="J7" s="242">
        <v>111.47</v>
      </c>
      <c r="K7" s="239">
        <v>15</v>
      </c>
      <c r="L7" s="242">
        <v>62750</v>
      </c>
      <c r="M7" s="239" t="s">
        <v>70</v>
      </c>
      <c r="N7" s="998">
        <v>146416.67000000001</v>
      </c>
      <c r="O7" s="242">
        <v>5020000</v>
      </c>
      <c r="P7" s="209">
        <v>43827</v>
      </c>
      <c r="Q7" s="242">
        <v>209166.67</v>
      </c>
      <c r="R7" s="409" t="s">
        <v>326</v>
      </c>
    </row>
    <row r="8" spans="3:19" ht="143.25" customHeight="1" x14ac:dyDescent="0.25">
      <c r="C8" s="410">
        <v>3</v>
      </c>
      <c r="D8" s="179">
        <v>42927</v>
      </c>
      <c r="E8" s="239" t="s">
        <v>66</v>
      </c>
      <c r="F8" s="239" t="s">
        <v>67</v>
      </c>
      <c r="G8" s="208" t="s">
        <v>343</v>
      </c>
      <c r="H8" s="208" t="s">
        <v>344</v>
      </c>
      <c r="I8" s="239" t="s">
        <v>35</v>
      </c>
      <c r="J8" s="124">
        <v>37.11</v>
      </c>
      <c r="K8" s="183" t="s">
        <v>234</v>
      </c>
      <c r="L8" s="451">
        <v>14891.66</v>
      </c>
      <c r="M8" s="452" t="s">
        <v>70</v>
      </c>
      <c r="N8" s="998">
        <v>62507.039999999994</v>
      </c>
      <c r="O8" s="178">
        <v>1787000</v>
      </c>
      <c r="P8" s="208" t="s">
        <v>345</v>
      </c>
      <c r="Q8" s="127">
        <v>77398.7</v>
      </c>
      <c r="R8" s="409" t="s">
        <v>326</v>
      </c>
    </row>
    <row r="9" spans="3:19" ht="63.75" x14ac:dyDescent="0.25">
      <c r="C9" s="408">
        <v>4</v>
      </c>
      <c r="D9" s="179">
        <v>42899</v>
      </c>
      <c r="E9" s="239" t="s">
        <v>66</v>
      </c>
      <c r="F9" s="239" t="s">
        <v>67</v>
      </c>
      <c r="G9" s="239" t="s">
        <v>342</v>
      </c>
      <c r="H9" s="239" t="s">
        <v>193</v>
      </c>
      <c r="I9" s="239" t="s">
        <v>35</v>
      </c>
      <c r="J9" s="242">
        <v>45.3</v>
      </c>
      <c r="K9" s="239">
        <v>15</v>
      </c>
      <c r="L9" s="242">
        <v>26136.25</v>
      </c>
      <c r="M9" s="239" t="s">
        <v>70</v>
      </c>
      <c r="N9" s="998">
        <v>60984.59</v>
      </c>
      <c r="O9" s="242">
        <v>2032600</v>
      </c>
      <c r="P9" s="209">
        <v>43883</v>
      </c>
      <c r="Q9" s="242">
        <v>87120.84</v>
      </c>
      <c r="R9" s="409" t="s">
        <v>326</v>
      </c>
    </row>
    <row r="10" spans="3:19" ht="63.75" x14ac:dyDescent="0.25">
      <c r="C10" s="410">
        <v>5</v>
      </c>
      <c r="D10" s="179">
        <v>43095</v>
      </c>
      <c r="E10" s="239" t="s">
        <v>66</v>
      </c>
      <c r="F10" s="360" t="s">
        <v>67</v>
      </c>
      <c r="G10" s="239" t="s">
        <v>346</v>
      </c>
      <c r="H10" s="244" t="s">
        <v>347</v>
      </c>
      <c r="I10" s="241" t="s">
        <v>35</v>
      </c>
      <c r="J10" s="248">
        <v>49.16</v>
      </c>
      <c r="K10" s="244">
        <v>15</v>
      </c>
      <c r="L10" s="248">
        <v>26647.5</v>
      </c>
      <c r="M10" s="244" t="s">
        <v>70</v>
      </c>
      <c r="N10" s="998">
        <v>56496.729999999996</v>
      </c>
      <c r="O10" s="248">
        <v>1971800</v>
      </c>
      <c r="P10" s="244" t="s">
        <v>348</v>
      </c>
      <c r="Q10" s="248">
        <v>83144.23</v>
      </c>
      <c r="R10" s="409" t="s">
        <v>326</v>
      </c>
    </row>
    <row r="11" spans="3:19" ht="63.75" x14ac:dyDescent="0.25">
      <c r="C11" s="408">
        <v>6</v>
      </c>
      <c r="D11" s="179">
        <v>43027</v>
      </c>
      <c r="E11" s="241" t="s">
        <v>66</v>
      </c>
      <c r="F11" s="241" t="s">
        <v>67</v>
      </c>
      <c r="G11" s="241" t="s">
        <v>349</v>
      </c>
      <c r="H11" s="241" t="s">
        <v>153</v>
      </c>
      <c r="I11" s="241" t="s">
        <v>35</v>
      </c>
      <c r="J11" s="247">
        <v>40</v>
      </c>
      <c r="K11" s="241">
        <v>15</v>
      </c>
      <c r="L11" s="247">
        <v>23066.25</v>
      </c>
      <c r="M11" s="241" t="s">
        <v>70</v>
      </c>
      <c r="N11" s="998">
        <v>53821.25</v>
      </c>
      <c r="O11" s="247">
        <v>1845300</v>
      </c>
      <c r="P11" s="241" t="s">
        <v>350</v>
      </c>
      <c r="Q11" s="247">
        <v>76887.5</v>
      </c>
      <c r="R11" s="409" t="s">
        <v>326</v>
      </c>
      <c r="S11" s="296"/>
    </row>
    <row r="12" spans="3:19" ht="63.75" x14ac:dyDescent="0.25">
      <c r="C12" s="410">
        <v>7</v>
      </c>
      <c r="D12" s="524">
        <v>42832</v>
      </c>
      <c r="E12" s="210" t="s">
        <v>294</v>
      </c>
      <c r="F12" s="357" t="s">
        <v>67</v>
      </c>
      <c r="G12" s="208" t="s">
        <v>351</v>
      </c>
      <c r="H12" s="133" t="s">
        <v>196</v>
      </c>
      <c r="I12" s="239" t="s">
        <v>35</v>
      </c>
      <c r="J12" s="358">
        <v>38.4</v>
      </c>
      <c r="K12" s="198">
        <v>15</v>
      </c>
      <c r="L12" s="359">
        <v>22960</v>
      </c>
      <c r="M12" s="133" t="s">
        <v>70</v>
      </c>
      <c r="N12" s="998">
        <v>53573.33</v>
      </c>
      <c r="O12" s="127">
        <v>1836800</v>
      </c>
      <c r="P12" s="240" t="s">
        <v>71</v>
      </c>
      <c r="Q12" s="382">
        <v>76533.33</v>
      </c>
      <c r="R12" s="409" t="s">
        <v>326</v>
      </c>
      <c r="S12" s="295"/>
    </row>
    <row r="13" spans="3:19" ht="63.75" x14ac:dyDescent="0.25">
      <c r="C13" s="408">
        <v>8</v>
      </c>
      <c r="D13" s="524">
        <v>42899</v>
      </c>
      <c r="E13" s="239" t="s">
        <v>66</v>
      </c>
      <c r="F13" s="239" t="s">
        <v>67</v>
      </c>
      <c r="G13" s="208" t="s">
        <v>352</v>
      </c>
      <c r="H13" s="208" t="s">
        <v>190</v>
      </c>
      <c r="I13" s="239" t="s">
        <v>35</v>
      </c>
      <c r="J13" s="124">
        <v>38.700000000000003</v>
      </c>
      <c r="K13" s="183" t="s">
        <v>195</v>
      </c>
      <c r="L13" s="451">
        <v>22760</v>
      </c>
      <c r="M13" s="452" t="s">
        <v>70</v>
      </c>
      <c r="N13" s="998">
        <v>53106.67</v>
      </c>
      <c r="O13" s="178">
        <v>1820800</v>
      </c>
      <c r="P13" s="239" t="s">
        <v>71</v>
      </c>
      <c r="Q13" s="242">
        <v>75866.67</v>
      </c>
      <c r="R13" s="409" t="s">
        <v>326</v>
      </c>
      <c r="S13" s="295"/>
    </row>
    <row r="14" spans="3:19" ht="63.75" x14ac:dyDescent="0.25">
      <c r="C14" s="410">
        <v>9</v>
      </c>
      <c r="D14" s="524">
        <v>42899</v>
      </c>
      <c r="E14" s="239" t="s">
        <v>66</v>
      </c>
      <c r="F14" s="239" t="s">
        <v>67</v>
      </c>
      <c r="G14" s="239" t="s">
        <v>353</v>
      </c>
      <c r="H14" s="239" t="s">
        <v>196</v>
      </c>
      <c r="I14" s="239" t="s">
        <v>35</v>
      </c>
      <c r="J14" s="242">
        <v>37.14</v>
      </c>
      <c r="K14" s="239">
        <v>15</v>
      </c>
      <c r="L14" s="242">
        <v>21226.25</v>
      </c>
      <c r="M14" s="239" t="s">
        <v>70</v>
      </c>
      <c r="N14" s="998">
        <v>49527.92</v>
      </c>
      <c r="O14" s="242">
        <v>1698100</v>
      </c>
      <c r="P14" s="239" t="s">
        <v>71</v>
      </c>
      <c r="Q14" s="242">
        <v>70754.17</v>
      </c>
      <c r="R14" s="409" t="s">
        <v>326</v>
      </c>
      <c r="S14" s="295"/>
    </row>
    <row r="15" spans="3:19" ht="64.5" thickBot="1" x14ac:dyDescent="0.3">
      <c r="C15" s="433">
        <v>10</v>
      </c>
      <c r="D15" s="130">
        <v>43027</v>
      </c>
      <c r="E15" s="299" t="s">
        <v>66</v>
      </c>
      <c r="F15" s="299" t="s">
        <v>67</v>
      </c>
      <c r="G15" s="299" t="s">
        <v>349</v>
      </c>
      <c r="H15" s="299" t="s">
        <v>193</v>
      </c>
      <c r="I15" s="299" t="s">
        <v>35</v>
      </c>
      <c r="J15" s="300">
        <v>34</v>
      </c>
      <c r="K15" s="299">
        <v>15</v>
      </c>
      <c r="L15" s="300">
        <v>19068.75</v>
      </c>
      <c r="M15" s="299" t="s">
        <v>70</v>
      </c>
      <c r="N15" s="1006">
        <v>44493.75</v>
      </c>
      <c r="O15" s="300">
        <v>1525500</v>
      </c>
      <c r="P15" s="299" t="s">
        <v>354</v>
      </c>
      <c r="Q15" s="300">
        <v>63562.5</v>
      </c>
      <c r="R15" s="432" t="s">
        <v>326</v>
      </c>
    </row>
    <row r="16" spans="3:19" ht="30.75" customHeight="1" thickBot="1" x14ac:dyDescent="0.3">
      <c r="L16" s="1513" t="s">
        <v>327</v>
      </c>
      <c r="M16" s="1514"/>
      <c r="N16" s="1000">
        <f>SUM(N6:N15)</f>
        <v>894848.78</v>
      </c>
    </row>
  </sheetData>
  <mergeCells count="2">
    <mergeCell ref="C2:R2"/>
    <mergeCell ref="L16:M16"/>
  </mergeCells>
  <pageMargins left="0.25" right="0.25" top="0.75" bottom="0.75" header="0.3" footer="0.3"/>
  <pageSetup paperSize="9" scale="5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202"/>
  <sheetViews>
    <sheetView showGridLines="0" topLeftCell="A187" zoomScale="70" zoomScaleNormal="70" workbookViewId="0">
      <selection activeCell="K201" sqref="K201"/>
    </sheetView>
  </sheetViews>
  <sheetFormatPr defaultRowHeight="15" x14ac:dyDescent="0.25"/>
  <cols>
    <col min="2" max="2" width="5.85546875" customWidth="1"/>
    <col min="3" max="3" width="13" customWidth="1"/>
    <col min="4" max="4" width="12.42578125" customWidth="1"/>
    <col min="7" max="7" width="17.140625" customWidth="1"/>
    <col min="8" max="8" width="11.85546875" customWidth="1"/>
    <col min="11" max="11" width="12.7109375" customWidth="1"/>
    <col min="13" max="13" width="12" customWidth="1"/>
    <col min="14" max="14" width="7.85546875" customWidth="1"/>
    <col min="15" max="15" width="14" customWidth="1"/>
    <col min="16" max="16" width="31.7109375" customWidth="1"/>
    <col min="17" max="17" width="22.5703125" customWidth="1"/>
  </cols>
  <sheetData>
    <row r="2" spans="2:17" ht="15.75" thickBot="1" x14ac:dyDescent="0.3"/>
    <row r="3" spans="2:17" ht="86.25" customHeight="1" thickBot="1" x14ac:dyDescent="0.3">
      <c r="B3" s="1523" t="s">
        <v>260</v>
      </c>
      <c r="C3" s="1524"/>
      <c r="D3" s="1524"/>
      <c r="E3" s="1524"/>
      <c r="F3" s="1524"/>
      <c r="G3" s="1524"/>
      <c r="H3" s="1524"/>
      <c r="I3" s="1524"/>
      <c r="J3" s="1524"/>
      <c r="K3" s="1524"/>
      <c r="L3" s="1524"/>
      <c r="M3" s="1524"/>
      <c r="N3" s="1524"/>
      <c r="O3" s="1524"/>
      <c r="P3" s="1524"/>
      <c r="Q3" s="1525"/>
    </row>
    <row r="4" spans="2:17" ht="15.75" thickBot="1" x14ac:dyDescent="0.3">
      <c r="B4" s="119"/>
      <c r="C4" s="119"/>
      <c r="D4" s="119"/>
      <c r="E4" s="119"/>
      <c r="F4" s="119"/>
      <c r="G4" s="119"/>
      <c r="H4" s="119"/>
      <c r="I4" s="119"/>
      <c r="J4" s="119"/>
      <c r="K4" s="119"/>
      <c r="L4" s="119"/>
      <c r="M4" s="119"/>
      <c r="N4" s="119"/>
      <c r="O4" s="119"/>
      <c r="P4" s="119"/>
      <c r="Q4" s="119"/>
    </row>
    <row r="5" spans="2:17" ht="39" thickBot="1" x14ac:dyDescent="0.3">
      <c r="B5" s="173" t="s">
        <v>48</v>
      </c>
      <c r="C5" s="217" t="s">
        <v>49</v>
      </c>
      <c r="D5" s="215" t="s">
        <v>50</v>
      </c>
      <c r="E5" s="215" t="s">
        <v>51</v>
      </c>
      <c r="F5" s="215" t="s">
        <v>52</v>
      </c>
      <c r="G5" s="215" t="s">
        <v>53</v>
      </c>
      <c r="H5" s="215" t="s">
        <v>54</v>
      </c>
      <c r="I5" s="215" t="s">
        <v>55</v>
      </c>
      <c r="J5" s="215" t="s">
        <v>57</v>
      </c>
      <c r="K5" s="221" t="s">
        <v>58</v>
      </c>
      <c r="L5" s="215" t="s">
        <v>59</v>
      </c>
      <c r="M5" s="222" t="s">
        <v>355</v>
      </c>
      <c r="N5" s="172" t="s">
        <v>61</v>
      </c>
      <c r="O5" s="216" t="s">
        <v>356</v>
      </c>
      <c r="P5" s="215" t="s">
        <v>64</v>
      </c>
      <c r="Q5" s="223" t="s">
        <v>65</v>
      </c>
    </row>
    <row r="6" spans="2:17" ht="15.75" thickBot="1" x14ac:dyDescent="0.3">
      <c r="B6" s="894">
        <v>1</v>
      </c>
      <c r="C6" s="895">
        <v>2</v>
      </c>
      <c r="D6" s="895">
        <v>3</v>
      </c>
      <c r="E6" s="895">
        <v>4</v>
      </c>
      <c r="F6" s="895">
        <v>5</v>
      </c>
      <c r="G6" s="895">
        <v>6</v>
      </c>
      <c r="H6" s="895">
        <v>7</v>
      </c>
      <c r="I6" s="895">
        <v>8</v>
      </c>
      <c r="J6" s="895">
        <v>9</v>
      </c>
      <c r="K6" s="895">
        <v>10</v>
      </c>
      <c r="L6" s="895">
        <v>11</v>
      </c>
      <c r="M6" s="895">
        <v>12</v>
      </c>
      <c r="N6" s="895">
        <v>13</v>
      </c>
      <c r="O6" s="895">
        <v>14</v>
      </c>
      <c r="P6" s="895">
        <v>15</v>
      </c>
      <c r="Q6" s="896">
        <v>16</v>
      </c>
    </row>
    <row r="7" spans="2:17" ht="21.75" customHeight="1" thickBot="1" x14ac:dyDescent="0.3">
      <c r="B7" s="1520" t="s">
        <v>90</v>
      </c>
      <c r="C7" s="1521"/>
      <c r="D7" s="1521"/>
      <c r="E7" s="1521"/>
      <c r="F7" s="1521"/>
      <c r="G7" s="1521"/>
      <c r="H7" s="1521"/>
      <c r="I7" s="1521"/>
      <c r="J7" s="1521"/>
      <c r="K7" s="1521"/>
      <c r="L7" s="1521"/>
      <c r="M7" s="1521"/>
      <c r="N7" s="1521"/>
      <c r="O7" s="1521"/>
      <c r="P7" s="1521"/>
      <c r="Q7" s="1522"/>
    </row>
    <row r="8" spans="2:17" ht="357" x14ac:dyDescent="0.25">
      <c r="B8" s="417">
        <v>1</v>
      </c>
      <c r="C8" s="146">
        <v>42936</v>
      </c>
      <c r="D8" s="590" t="s">
        <v>36</v>
      </c>
      <c r="E8" s="1176" t="s">
        <v>66</v>
      </c>
      <c r="F8" s="418" t="s">
        <v>357</v>
      </c>
      <c r="G8" s="150" t="s">
        <v>358</v>
      </c>
      <c r="H8" s="1177" t="s">
        <v>359</v>
      </c>
      <c r="I8" s="150" t="s">
        <v>68</v>
      </c>
      <c r="J8" s="419" t="s">
        <v>360</v>
      </c>
      <c r="K8" s="420">
        <v>2508.5</v>
      </c>
      <c r="L8" s="1178" t="s">
        <v>212</v>
      </c>
      <c r="M8" s="421">
        <v>42716.63</v>
      </c>
      <c r="N8" s="1179" t="s">
        <v>70</v>
      </c>
      <c r="O8" s="1180">
        <v>5800500</v>
      </c>
      <c r="P8" s="150" t="s">
        <v>361</v>
      </c>
      <c r="Q8" s="1181" t="s">
        <v>362</v>
      </c>
    </row>
    <row r="9" spans="2:17" ht="127.5" x14ac:dyDescent="0.25">
      <c r="B9" s="408">
        <v>2</v>
      </c>
      <c r="C9" s="179">
        <v>43011</v>
      </c>
      <c r="D9" s="298" t="s">
        <v>36</v>
      </c>
      <c r="E9" s="241" t="s">
        <v>377</v>
      </c>
      <c r="F9" s="241" t="s">
        <v>101</v>
      </c>
      <c r="G9" s="241" t="s">
        <v>378</v>
      </c>
      <c r="H9" s="500" t="s">
        <v>379</v>
      </c>
      <c r="I9" s="205" t="s">
        <v>380</v>
      </c>
      <c r="J9" s="239" t="s">
        <v>102</v>
      </c>
      <c r="K9" s="1145">
        <v>285.39999999999998</v>
      </c>
      <c r="L9" s="371">
        <v>3</v>
      </c>
      <c r="M9" s="622">
        <v>1490.5</v>
      </c>
      <c r="N9" s="241" t="s">
        <v>99</v>
      </c>
      <c r="O9" s="623">
        <v>5202300</v>
      </c>
      <c r="P9" s="206" t="s">
        <v>381</v>
      </c>
      <c r="Q9" s="801" t="s">
        <v>382</v>
      </c>
    </row>
    <row r="10" spans="2:17" ht="204" x14ac:dyDescent="0.25">
      <c r="B10" s="1182">
        <v>3</v>
      </c>
      <c r="C10" s="179">
        <v>42936</v>
      </c>
      <c r="D10" s="298" t="s">
        <v>36</v>
      </c>
      <c r="E10" s="197" t="s">
        <v>82</v>
      </c>
      <c r="F10" s="197" t="s">
        <v>78</v>
      </c>
      <c r="G10" s="197" t="s">
        <v>421</v>
      </c>
      <c r="H10" s="464" t="s">
        <v>422</v>
      </c>
      <c r="I10" s="208" t="s">
        <v>79</v>
      </c>
      <c r="J10" s="197" t="s">
        <v>423</v>
      </c>
      <c r="K10" s="125">
        <v>177.3</v>
      </c>
      <c r="L10" s="243" t="s">
        <v>424</v>
      </c>
      <c r="M10" s="754">
        <v>33562.26</v>
      </c>
      <c r="N10" s="121" t="s">
        <v>70</v>
      </c>
      <c r="O10" s="782">
        <v>2786400</v>
      </c>
      <c r="P10" s="239" t="s">
        <v>425</v>
      </c>
      <c r="Q10" s="1183" t="s">
        <v>426</v>
      </c>
    </row>
    <row r="11" spans="2:17" ht="63.75" x14ac:dyDescent="0.25">
      <c r="B11" s="408">
        <v>4</v>
      </c>
      <c r="C11" s="176">
        <v>43074</v>
      </c>
      <c r="D11" s="363" t="s">
        <v>36</v>
      </c>
      <c r="E11" s="294" t="s">
        <v>66</v>
      </c>
      <c r="F11" s="363" t="s">
        <v>156</v>
      </c>
      <c r="G11" s="197" t="s">
        <v>427</v>
      </c>
      <c r="H11" s="461" t="s">
        <v>157</v>
      </c>
      <c r="I11" s="197" t="s">
        <v>105</v>
      </c>
      <c r="J11" s="183" t="s">
        <v>173</v>
      </c>
      <c r="K11" s="389">
        <v>167.8</v>
      </c>
      <c r="L11" s="121">
        <v>8</v>
      </c>
      <c r="M11" s="390">
        <v>35480.870000000003</v>
      </c>
      <c r="N11" s="363" t="s">
        <v>80</v>
      </c>
      <c r="O11" s="391">
        <v>5322130</v>
      </c>
      <c r="P11" s="239" t="s">
        <v>428</v>
      </c>
      <c r="Q11" s="1184"/>
    </row>
    <row r="12" spans="2:17" ht="114.75" x14ac:dyDescent="0.25">
      <c r="B12" s="1182">
        <v>5</v>
      </c>
      <c r="C12" s="176">
        <v>43074</v>
      </c>
      <c r="D12" s="239" t="s">
        <v>36</v>
      </c>
      <c r="E12" s="243" t="s">
        <v>100</v>
      </c>
      <c r="F12" s="243" t="s">
        <v>459</v>
      </c>
      <c r="G12" s="243" t="s">
        <v>460</v>
      </c>
      <c r="H12" s="500" t="s">
        <v>379</v>
      </c>
      <c r="I12" s="197" t="s">
        <v>115</v>
      </c>
      <c r="J12" s="239" t="s">
        <v>102</v>
      </c>
      <c r="K12" s="125">
        <v>143.6</v>
      </c>
      <c r="L12" s="621">
        <v>3</v>
      </c>
      <c r="M12" s="730">
        <v>247.64</v>
      </c>
      <c r="N12" s="243" t="s">
        <v>461</v>
      </c>
      <c r="O12" s="1146">
        <v>2647500</v>
      </c>
      <c r="P12" s="239" t="s">
        <v>428</v>
      </c>
      <c r="Q12" s="1185" t="s">
        <v>462</v>
      </c>
    </row>
    <row r="13" spans="2:17" ht="178.5" x14ac:dyDescent="0.25">
      <c r="B13" s="1182">
        <v>6</v>
      </c>
      <c r="C13" s="179">
        <v>43041</v>
      </c>
      <c r="D13" s="461" t="s">
        <v>36</v>
      </c>
      <c r="E13" s="298" t="s">
        <v>66</v>
      </c>
      <c r="F13" s="298" t="s">
        <v>465</v>
      </c>
      <c r="G13" s="470" t="s">
        <v>466</v>
      </c>
      <c r="H13" s="298" t="s">
        <v>467</v>
      </c>
      <c r="I13" s="298" t="s">
        <v>105</v>
      </c>
      <c r="J13" s="208" t="s">
        <v>171</v>
      </c>
      <c r="K13" s="465">
        <v>131.4</v>
      </c>
      <c r="L13" s="298">
        <v>10</v>
      </c>
      <c r="M13" s="465">
        <v>27590</v>
      </c>
      <c r="N13" s="298" t="s">
        <v>80</v>
      </c>
      <c r="O13" s="465">
        <v>3310800</v>
      </c>
      <c r="P13" s="298" t="s">
        <v>468</v>
      </c>
      <c r="Q13" s="560" t="s">
        <v>469</v>
      </c>
    </row>
    <row r="14" spans="2:17" ht="102" x14ac:dyDescent="0.25">
      <c r="B14" s="1182">
        <v>7</v>
      </c>
      <c r="C14" s="179">
        <v>43041</v>
      </c>
      <c r="D14" s="193" t="s">
        <v>36</v>
      </c>
      <c r="E14" s="298" t="s">
        <v>377</v>
      </c>
      <c r="F14" s="298" t="s">
        <v>101</v>
      </c>
      <c r="G14" s="298" t="s">
        <v>502</v>
      </c>
      <c r="H14" s="298" t="s">
        <v>503</v>
      </c>
      <c r="I14" s="193" t="s">
        <v>112</v>
      </c>
      <c r="J14" s="124" t="s">
        <v>123</v>
      </c>
      <c r="K14" s="383">
        <v>110</v>
      </c>
      <c r="L14" s="384">
        <v>1</v>
      </c>
      <c r="M14" s="385">
        <v>1889.92</v>
      </c>
      <c r="N14" s="298" t="s">
        <v>70</v>
      </c>
      <c r="O14" s="386">
        <v>2267900</v>
      </c>
      <c r="P14" s="192" t="s">
        <v>504</v>
      </c>
      <c r="Q14" s="560" t="s">
        <v>505</v>
      </c>
    </row>
    <row r="15" spans="2:17" ht="140.25" x14ac:dyDescent="0.25">
      <c r="B15" s="408">
        <v>8</v>
      </c>
      <c r="C15" s="176">
        <v>43074</v>
      </c>
      <c r="D15" s="208" t="s">
        <v>36</v>
      </c>
      <c r="E15" s="753" t="s">
        <v>82</v>
      </c>
      <c r="F15" s="197" t="s">
        <v>514</v>
      </c>
      <c r="G15" s="239" t="s">
        <v>515</v>
      </c>
      <c r="H15" s="464" t="s">
        <v>516</v>
      </c>
      <c r="I15" s="792" t="s">
        <v>68</v>
      </c>
      <c r="J15" s="197" t="s">
        <v>517</v>
      </c>
      <c r="K15" s="125">
        <v>102.5</v>
      </c>
      <c r="L15" s="243" t="s">
        <v>518</v>
      </c>
      <c r="M15" s="754">
        <v>10746.2</v>
      </c>
      <c r="N15" s="121" t="s">
        <v>70</v>
      </c>
      <c r="O15" s="782">
        <v>1876200</v>
      </c>
      <c r="P15" s="197" t="s">
        <v>519</v>
      </c>
      <c r="Q15" s="1186" t="s">
        <v>520</v>
      </c>
    </row>
    <row r="16" spans="2:17" ht="127.5" x14ac:dyDescent="0.25">
      <c r="B16" s="1182">
        <v>9</v>
      </c>
      <c r="C16" s="179">
        <v>43011</v>
      </c>
      <c r="D16" s="298" t="s">
        <v>36</v>
      </c>
      <c r="E16" s="239" t="s">
        <v>100</v>
      </c>
      <c r="F16" s="239" t="s">
        <v>101</v>
      </c>
      <c r="G16" s="239" t="s">
        <v>521</v>
      </c>
      <c r="H16" s="500" t="s">
        <v>379</v>
      </c>
      <c r="I16" s="208" t="s">
        <v>380</v>
      </c>
      <c r="J16" s="239" t="s">
        <v>102</v>
      </c>
      <c r="K16" s="124">
        <v>100</v>
      </c>
      <c r="L16" s="360">
        <v>3</v>
      </c>
      <c r="M16" s="212">
        <v>310.58</v>
      </c>
      <c r="N16" s="239" t="s">
        <v>99</v>
      </c>
      <c r="O16" s="128">
        <v>1125600</v>
      </c>
      <c r="P16" s="239" t="s">
        <v>522</v>
      </c>
      <c r="Q16" s="802"/>
    </row>
    <row r="17" spans="2:17" ht="89.25" x14ac:dyDescent="0.25">
      <c r="B17" s="408">
        <v>10</v>
      </c>
      <c r="C17" s="179">
        <v>43088</v>
      </c>
      <c r="D17" s="208" t="s">
        <v>36</v>
      </c>
      <c r="E17" s="239" t="s">
        <v>119</v>
      </c>
      <c r="F17" s="239" t="s">
        <v>78</v>
      </c>
      <c r="G17" s="239" t="s">
        <v>537</v>
      </c>
      <c r="H17" s="298" t="s">
        <v>538</v>
      </c>
      <c r="I17" s="626" t="s">
        <v>79</v>
      </c>
      <c r="J17" s="618" t="s">
        <v>84</v>
      </c>
      <c r="K17" s="242">
        <v>91</v>
      </c>
      <c r="L17" s="239" t="s">
        <v>367</v>
      </c>
      <c r="M17" s="242">
        <v>0.08</v>
      </c>
      <c r="N17" s="239" t="s">
        <v>80</v>
      </c>
      <c r="O17" s="242" t="s">
        <v>539</v>
      </c>
      <c r="P17" s="239" t="s">
        <v>540</v>
      </c>
      <c r="Q17" s="1187" t="s">
        <v>541</v>
      </c>
    </row>
    <row r="18" spans="2:17" ht="140.25" x14ac:dyDescent="0.25">
      <c r="B18" s="408">
        <v>11</v>
      </c>
      <c r="C18" s="179">
        <v>43041</v>
      </c>
      <c r="D18" s="193" t="s">
        <v>36</v>
      </c>
      <c r="E18" s="192" t="s">
        <v>66</v>
      </c>
      <c r="F18" s="461" t="s">
        <v>555</v>
      </c>
      <c r="G18" s="193" t="s">
        <v>556</v>
      </c>
      <c r="H18" s="461" t="s">
        <v>557</v>
      </c>
      <c r="I18" s="193" t="s">
        <v>68</v>
      </c>
      <c r="J18" s="208" t="s">
        <v>558</v>
      </c>
      <c r="K18" s="459">
        <v>85.6</v>
      </c>
      <c r="L18" s="132">
        <v>4</v>
      </c>
      <c r="M18" s="479">
        <v>3780</v>
      </c>
      <c r="N18" s="461" t="s">
        <v>559</v>
      </c>
      <c r="O18" s="462">
        <v>1134000</v>
      </c>
      <c r="P18" s="298" t="s">
        <v>560</v>
      </c>
      <c r="Q18" s="573"/>
    </row>
    <row r="19" spans="2:17" ht="76.5" x14ac:dyDescent="0.25">
      <c r="B19" s="1182">
        <v>12</v>
      </c>
      <c r="C19" s="179">
        <v>43088</v>
      </c>
      <c r="D19" s="208" t="s">
        <v>36</v>
      </c>
      <c r="E19" s="1147" t="s">
        <v>103</v>
      </c>
      <c r="F19" s="239" t="s">
        <v>78</v>
      </c>
      <c r="G19" s="239" t="s">
        <v>561</v>
      </c>
      <c r="H19" s="298" t="s">
        <v>562</v>
      </c>
      <c r="I19" s="208" t="s">
        <v>79</v>
      </c>
      <c r="J19" s="620" t="s">
        <v>113</v>
      </c>
      <c r="K19" s="124">
        <v>82.9</v>
      </c>
      <c r="L19" s="360" t="s">
        <v>74</v>
      </c>
      <c r="M19" s="212">
        <v>2642.12</v>
      </c>
      <c r="N19" s="239" t="s">
        <v>70</v>
      </c>
      <c r="O19" s="128">
        <v>952500</v>
      </c>
      <c r="P19" s="210" t="s">
        <v>563</v>
      </c>
      <c r="Q19" s="802"/>
    </row>
    <row r="20" spans="2:17" ht="255" x14ac:dyDescent="0.25">
      <c r="B20" s="408">
        <v>13</v>
      </c>
      <c r="C20" s="176">
        <v>43074</v>
      </c>
      <c r="D20" s="239" t="s">
        <v>36</v>
      </c>
      <c r="E20" s="239" t="s">
        <v>88</v>
      </c>
      <c r="F20" s="239" t="s">
        <v>169</v>
      </c>
      <c r="G20" s="239" t="s">
        <v>564</v>
      </c>
      <c r="H20" s="298" t="s">
        <v>565</v>
      </c>
      <c r="I20" s="626" t="s">
        <v>566</v>
      </c>
      <c r="J20" s="239" t="s">
        <v>104</v>
      </c>
      <c r="K20" s="242">
        <v>80.06</v>
      </c>
      <c r="L20" s="239">
        <v>10</v>
      </c>
      <c r="M20" s="783">
        <v>1756.48</v>
      </c>
      <c r="N20" s="239" t="s">
        <v>567</v>
      </c>
      <c r="O20" s="178">
        <v>1438500</v>
      </c>
      <c r="P20" s="239" t="s">
        <v>519</v>
      </c>
      <c r="Q20" s="802"/>
    </row>
    <row r="21" spans="2:17" ht="51" x14ac:dyDescent="0.25">
      <c r="B21" s="1182">
        <v>14</v>
      </c>
      <c r="C21" s="179">
        <v>43041</v>
      </c>
      <c r="D21" s="298" t="s">
        <v>36</v>
      </c>
      <c r="E21" s="298" t="s">
        <v>119</v>
      </c>
      <c r="F21" s="298" t="s">
        <v>584</v>
      </c>
      <c r="G21" s="298" t="s">
        <v>585</v>
      </c>
      <c r="H21" s="298" t="s">
        <v>586</v>
      </c>
      <c r="I21" s="298" t="s">
        <v>79</v>
      </c>
      <c r="J21" s="208" t="s">
        <v>171</v>
      </c>
      <c r="K21" s="465">
        <v>77</v>
      </c>
      <c r="L21" s="298">
        <v>10</v>
      </c>
      <c r="M21" s="465">
        <v>15890.83</v>
      </c>
      <c r="N21" s="298" t="s">
        <v>70</v>
      </c>
      <c r="O21" s="465">
        <v>1906900</v>
      </c>
      <c r="P21" s="298" t="s">
        <v>587</v>
      </c>
      <c r="Q21" s="560"/>
    </row>
    <row r="22" spans="2:17" ht="127.5" x14ac:dyDescent="0.25">
      <c r="B22" s="408">
        <v>15</v>
      </c>
      <c r="C22" s="179">
        <v>43011</v>
      </c>
      <c r="D22" s="298" t="s">
        <v>36</v>
      </c>
      <c r="E22" s="239" t="s">
        <v>100</v>
      </c>
      <c r="F22" s="239" t="s">
        <v>101</v>
      </c>
      <c r="G22" s="239" t="s">
        <v>605</v>
      </c>
      <c r="H22" s="298" t="s">
        <v>606</v>
      </c>
      <c r="I22" s="208" t="s">
        <v>607</v>
      </c>
      <c r="J22" s="124" t="s">
        <v>123</v>
      </c>
      <c r="K22" s="124">
        <v>72</v>
      </c>
      <c r="L22" s="360">
        <v>15</v>
      </c>
      <c r="M22" s="212">
        <v>433.94</v>
      </c>
      <c r="N22" s="239" t="s">
        <v>99</v>
      </c>
      <c r="O22" s="128">
        <v>1233000</v>
      </c>
      <c r="P22" s="239" t="s">
        <v>522</v>
      </c>
      <c r="Q22" s="802"/>
    </row>
    <row r="23" spans="2:17" ht="114.75" x14ac:dyDescent="0.25">
      <c r="B23" s="1182">
        <v>16</v>
      </c>
      <c r="C23" s="179">
        <v>43011</v>
      </c>
      <c r="D23" s="298" t="s">
        <v>36</v>
      </c>
      <c r="E23" s="239" t="s">
        <v>100</v>
      </c>
      <c r="F23" s="239" t="s">
        <v>101</v>
      </c>
      <c r="G23" s="239" t="s">
        <v>605</v>
      </c>
      <c r="H23" s="298" t="s">
        <v>613</v>
      </c>
      <c r="I23" s="208" t="s">
        <v>614</v>
      </c>
      <c r="J23" s="124" t="s">
        <v>123</v>
      </c>
      <c r="K23" s="124">
        <v>66.64</v>
      </c>
      <c r="L23" s="360">
        <v>15</v>
      </c>
      <c r="M23" s="212">
        <v>327.96</v>
      </c>
      <c r="N23" s="239" t="s">
        <v>99</v>
      </c>
      <c r="O23" s="128">
        <v>1346000</v>
      </c>
      <c r="P23" s="239" t="s">
        <v>615</v>
      </c>
      <c r="Q23" s="802"/>
    </row>
    <row r="24" spans="2:17" ht="191.25" x14ac:dyDescent="0.25">
      <c r="B24" s="1182">
        <v>17</v>
      </c>
      <c r="C24" s="176">
        <v>43074</v>
      </c>
      <c r="D24" s="239" t="s">
        <v>36</v>
      </c>
      <c r="E24" s="239" t="s">
        <v>88</v>
      </c>
      <c r="F24" s="239" t="s">
        <v>667</v>
      </c>
      <c r="G24" s="239" t="s">
        <v>668</v>
      </c>
      <c r="H24" s="298" t="s">
        <v>669</v>
      </c>
      <c r="I24" s="239" t="s">
        <v>68</v>
      </c>
      <c r="J24" s="239" t="s">
        <v>530</v>
      </c>
      <c r="K24" s="242">
        <v>44.62</v>
      </c>
      <c r="L24" s="360" t="s">
        <v>98</v>
      </c>
      <c r="M24" s="178">
        <v>0.08</v>
      </c>
      <c r="N24" s="239" t="s">
        <v>80</v>
      </c>
      <c r="O24" s="178">
        <v>5677.43</v>
      </c>
      <c r="P24" s="239" t="s">
        <v>428</v>
      </c>
      <c r="Q24" s="1188"/>
    </row>
    <row r="25" spans="2:17" ht="51" x14ac:dyDescent="0.25">
      <c r="B25" s="408">
        <v>18</v>
      </c>
      <c r="C25" s="176">
        <v>43074</v>
      </c>
      <c r="D25" s="239" t="s">
        <v>36</v>
      </c>
      <c r="E25" s="239" t="s">
        <v>119</v>
      </c>
      <c r="F25" s="239" t="s">
        <v>584</v>
      </c>
      <c r="G25" s="239" t="s">
        <v>670</v>
      </c>
      <c r="H25" s="298" t="s">
        <v>586</v>
      </c>
      <c r="I25" s="626" t="s">
        <v>671</v>
      </c>
      <c r="J25" s="208" t="s">
        <v>171</v>
      </c>
      <c r="K25" s="242">
        <v>44.6</v>
      </c>
      <c r="L25" s="239">
        <v>10</v>
      </c>
      <c r="M25" s="242">
        <v>8714.17</v>
      </c>
      <c r="N25" s="239" t="s">
        <v>70</v>
      </c>
      <c r="O25" s="242">
        <v>1045700</v>
      </c>
      <c r="P25" s="239" t="s">
        <v>519</v>
      </c>
      <c r="Q25" s="802"/>
    </row>
    <row r="26" spans="2:17" ht="38.25" x14ac:dyDescent="0.25">
      <c r="B26" s="1182">
        <v>19</v>
      </c>
      <c r="C26" s="179">
        <v>42997</v>
      </c>
      <c r="D26" s="298" t="s">
        <v>36</v>
      </c>
      <c r="E26" s="1148" t="s">
        <v>88</v>
      </c>
      <c r="F26" s="241" t="s">
        <v>78</v>
      </c>
      <c r="G26" s="241" t="s">
        <v>688</v>
      </c>
      <c r="H26" s="498" t="s">
        <v>208</v>
      </c>
      <c r="I26" s="241" t="s">
        <v>68</v>
      </c>
      <c r="J26" s="241" t="s">
        <v>211</v>
      </c>
      <c r="K26" s="247">
        <v>40.94</v>
      </c>
      <c r="L26" s="241" t="s">
        <v>689</v>
      </c>
      <c r="M26" s="247">
        <v>5229.24</v>
      </c>
      <c r="N26" s="241" t="s">
        <v>70</v>
      </c>
      <c r="O26" s="1149">
        <v>791200</v>
      </c>
      <c r="P26" s="206" t="s">
        <v>396</v>
      </c>
      <c r="Q26" s="1189"/>
    </row>
    <row r="27" spans="2:17" ht="140.25" x14ac:dyDescent="0.25">
      <c r="B27" s="1182">
        <v>20</v>
      </c>
      <c r="C27" s="179">
        <v>42997</v>
      </c>
      <c r="D27" s="298" t="s">
        <v>36</v>
      </c>
      <c r="E27" s="1021" t="s">
        <v>82</v>
      </c>
      <c r="F27" s="1021" t="s">
        <v>693</v>
      </c>
      <c r="G27" s="241" t="s">
        <v>694</v>
      </c>
      <c r="H27" s="521" t="s">
        <v>695</v>
      </c>
      <c r="I27" s="241" t="s">
        <v>68</v>
      </c>
      <c r="J27" s="239" t="s">
        <v>130</v>
      </c>
      <c r="K27" s="370">
        <v>39.299999999999997</v>
      </c>
      <c r="L27" s="760">
        <v>15</v>
      </c>
      <c r="M27" s="1150">
        <v>1086.01</v>
      </c>
      <c r="N27" s="1023" t="s">
        <v>99</v>
      </c>
      <c r="O27" s="1028">
        <v>677000</v>
      </c>
      <c r="P27" s="1021" t="s">
        <v>396</v>
      </c>
      <c r="Q27" s="1035" t="s">
        <v>696</v>
      </c>
    </row>
    <row r="28" spans="2:17" ht="102" x14ac:dyDescent="0.25">
      <c r="B28" s="1182">
        <v>21</v>
      </c>
      <c r="C28" s="179">
        <v>42997</v>
      </c>
      <c r="D28" s="298" t="s">
        <v>36</v>
      </c>
      <c r="E28" s="239" t="s">
        <v>122</v>
      </c>
      <c r="F28" s="791" t="s">
        <v>217</v>
      </c>
      <c r="G28" s="239" t="s">
        <v>702</v>
      </c>
      <c r="H28" s="298" t="s">
        <v>703</v>
      </c>
      <c r="I28" s="239" t="s">
        <v>105</v>
      </c>
      <c r="J28" s="620" t="s">
        <v>113</v>
      </c>
      <c r="K28" s="124">
        <v>34.200000000000003</v>
      </c>
      <c r="L28" s="239" t="s">
        <v>704</v>
      </c>
      <c r="M28" s="212">
        <v>1260.17</v>
      </c>
      <c r="N28" s="239" t="s">
        <v>70</v>
      </c>
      <c r="O28" s="128">
        <v>630700</v>
      </c>
      <c r="P28" s="239" t="s">
        <v>705</v>
      </c>
      <c r="Q28" s="802" t="s">
        <v>706</v>
      </c>
    </row>
    <row r="29" spans="2:17" ht="191.25" x14ac:dyDescent="0.25">
      <c r="B29" s="1182">
        <v>22</v>
      </c>
      <c r="C29" s="176">
        <v>43074</v>
      </c>
      <c r="D29" s="239" t="s">
        <v>36</v>
      </c>
      <c r="E29" s="239" t="s">
        <v>88</v>
      </c>
      <c r="F29" s="239" t="s">
        <v>667</v>
      </c>
      <c r="G29" s="239" t="s">
        <v>668</v>
      </c>
      <c r="H29" s="298" t="s">
        <v>669</v>
      </c>
      <c r="I29" s="239" t="s">
        <v>68</v>
      </c>
      <c r="J29" s="239" t="s">
        <v>530</v>
      </c>
      <c r="K29" s="242">
        <v>27.65</v>
      </c>
      <c r="L29" s="360" t="s">
        <v>98</v>
      </c>
      <c r="M29" s="178">
        <v>0.08</v>
      </c>
      <c r="N29" s="239" t="s">
        <v>80</v>
      </c>
      <c r="O29" s="178">
        <v>3518.17</v>
      </c>
      <c r="P29" s="239" t="s">
        <v>428</v>
      </c>
      <c r="Q29" s="1188"/>
    </row>
    <row r="30" spans="2:17" ht="63.75" x14ac:dyDescent="0.25">
      <c r="B30" s="1182">
        <v>23</v>
      </c>
      <c r="C30" s="176">
        <v>43074</v>
      </c>
      <c r="D30" s="239" t="s">
        <v>36</v>
      </c>
      <c r="E30" s="793" t="s">
        <v>88</v>
      </c>
      <c r="F30" s="239" t="s">
        <v>78</v>
      </c>
      <c r="G30" s="239" t="s">
        <v>735</v>
      </c>
      <c r="H30" s="298" t="s">
        <v>736</v>
      </c>
      <c r="I30" s="626" t="s">
        <v>68</v>
      </c>
      <c r="J30" s="620" t="s">
        <v>113</v>
      </c>
      <c r="K30" s="242">
        <v>21.62</v>
      </c>
      <c r="L30" s="239" t="s">
        <v>74</v>
      </c>
      <c r="M30" s="783">
        <v>365.68</v>
      </c>
      <c r="N30" s="239" t="s">
        <v>70</v>
      </c>
      <c r="O30" s="361">
        <v>357920</v>
      </c>
      <c r="P30" s="210" t="s">
        <v>737</v>
      </c>
      <c r="Q30" s="802" t="s">
        <v>738</v>
      </c>
    </row>
    <row r="31" spans="2:17" ht="63.75" x14ac:dyDescent="0.25">
      <c r="B31" s="1182">
        <v>24</v>
      </c>
      <c r="C31" s="179">
        <v>43041</v>
      </c>
      <c r="D31" s="470" t="s">
        <v>36</v>
      </c>
      <c r="E31" s="470" t="s">
        <v>82</v>
      </c>
      <c r="F31" s="470" t="s">
        <v>78</v>
      </c>
      <c r="G31" s="470" t="s">
        <v>743</v>
      </c>
      <c r="H31" s="470" t="s">
        <v>744</v>
      </c>
      <c r="I31" s="193" t="s">
        <v>68</v>
      </c>
      <c r="J31" s="470" t="s">
        <v>745</v>
      </c>
      <c r="K31" s="465">
        <v>20.2</v>
      </c>
      <c r="L31" s="470" t="s">
        <v>191</v>
      </c>
      <c r="M31" s="465">
        <v>1114.58</v>
      </c>
      <c r="N31" s="470" t="s">
        <v>70</v>
      </c>
      <c r="O31" s="465">
        <v>267500</v>
      </c>
      <c r="P31" s="298" t="s">
        <v>746</v>
      </c>
      <c r="Q31" s="560"/>
    </row>
    <row r="32" spans="2:17" ht="229.5" x14ac:dyDescent="0.25">
      <c r="B32" s="1182">
        <v>25</v>
      </c>
      <c r="C32" s="176">
        <v>43074</v>
      </c>
      <c r="D32" s="239" t="s">
        <v>36</v>
      </c>
      <c r="E32" s="793" t="s">
        <v>88</v>
      </c>
      <c r="F32" s="239" t="s">
        <v>78</v>
      </c>
      <c r="G32" s="239" t="s">
        <v>794</v>
      </c>
      <c r="H32" s="298" t="s">
        <v>795</v>
      </c>
      <c r="I32" s="626" t="s">
        <v>68</v>
      </c>
      <c r="J32" s="208" t="s">
        <v>174</v>
      </c>
      <c r="K32" s="242">
        <v>13.7</v>
      </c>
      <c r="L32" s="198">
        <v>8</v>
      </c>
      <c r="M32" s="783">
        <v>1757.76</v>
      </c>
      <c r="N32" s="239" t="s">
        <v>70</v>
      </c>
      <c r="O32" s="361">
        <v>263400</v>
      </c>
      <c r="P32" s="210" t="s">
        <v>519</v>
      </c>
      <c r="Q32" s="802" t="s">
        <v>796</v>
      </c>
    </row>
    <row r="33" spans="2:17" ht="165.75" x14ac:dyDescent="0.25">
      <c r="B33" s="408">
        <v>26</v>
      </c>
      <c r="C33" s="179">
        <v>43041</v>
      </c>
      <c r="D33" s="193" t="s">
        <v>36</v>
      </c>
      <c r="E33" s="461" t="s">
        <v>66</v>
      </c>
      <c r="F33" s="461" t="s">
        <v>73</v>
      </c>
      <c r="G33" s="181" t="s">
        <v>797</v>
      </c>
      <c r="H33" s="193" t="s">
        <v>798</v>
      </c>
      <c r="I33" s="298" t="s">
        <v>105</v>
      </c>
      <c r="J33" s="239" t="s">
        <v>552</v>
      </c>
      <c r="K33" s="459">
        <v>13.7</v>
      </c>
      <c r="L33" s="132">
        <v>1</v>
      </c>
      <c r="M33" s="479">
        <v>158.15</v>
      </c>
      <c r="N33" s="193" t="s">
        <v>70</v>
      </c>
      <c r="O33" s="462">
        <v>189780</v>
      </c>
      <c r="P33" s="298" t="s">
        <v>799</v>
      </c>
      <c r="Q33" s="558"/>
    </row>
    <row r="34" spans="2:17" ht="114.75" x14ac:dyDescent="0.25">
      <c r="B34" s="408">
        <v>27</v>
      </c>
      <c r="C34" s="179">
        <v>42990</v>
      </c>
      <c r="D34" s="208" t="s">
        <v>91</v>
      </c>
      <c r="E34" s="133" t="s">
        <v>66</v>
      </c>
      <c r="F34" s="1151" t="s">
        <v>73</v>
      </c>
      <c r="G34" s="208" t="s">
        <v>388</v>
      </c>
      <c r="H34" s="461" t="s">
        <v>389</v>
      </c>
      <c r="I34" s="208" t="s">
        <v>68</v>
      </c>
      <c r="J34" s="133" t="s">
        <v>110</v>
      </c>
      <c r="K34" s="358">
        <v>225.8</v>
      </c>
      <c r="L34" s="198">
        <v>7</v>
      </c>
      <c r="M34" s="1152">
        <v>30775.97</v>
      </c>
      <c r="N34" s="133" t="s">
        <v>70</v>
      </c>
      <c r="O34" s="382">
        <v>5275880</v>
      </c>
      <c r="P34" s="210" t="s">
        <v>390</v>
      </c>
      <c r="Q34" s="1190"/>
    </row>
    <row r="35" spans="2:17" ht="77.25" x14ac:dyDescent="0.25">
      <c r="B35" s="408">
        <v>28</v>
      </c>
      <c r="C35" s="179">
        <v>42997</v>
      </c>
      <c r="D35" s="205" t="s">
        <v>91</v>
      </c>
      <c r="E35" s="206" t="s">
        <v>66</v>
      </c>
      <c r="F35" s="375" t="s">
        <v>73</v>
      </c>
      <c r="G35" s="376" t="s">
        <v>394</v>
      </c>
      <c r="H35" s="476" t="s">
        <v>395</v>
      </c>
      <c r="I35" s="1153"/>
      <c r="J35" s="620" t="s">
        <v>113</v>
      </c>
      <c r="K35" s="380">
        <v>192.6</v>
      </c>
      <c r="L35" s="241" t="s">
        <v>74</v>
      </c>
      <c r="M35" s="247">
        <v>23247.52</v>
      </c>
      <c r="N35" s="376" t="s">
        <v>70</v>
      </c>
      <c r="O35" s="380">
        <v>7563300</v>
      </c>
      <c r="P35" s="206" t="s">
        <v>396</v>
      </c>
      <c r="Q35" s="1191" t="s">
        <v>397</v>
      </c>
    </row>
    <row r="36" spans="2:17" ht="242.25" x14ac:dyDescent="0.25">
      <c r="B36" s="1182">
        <v>29</v>
      </c>
      <c r="C36" s="179">
        <v>42832</v>
      </c>
      <c r="D36" s="208" t="s">
        <v>91</v>
      </c>
      <c r="E36" s="239" t="s">
        <v>77</v>
      </c>
      <c r="F36" s="239" t="s">
        <v>78</v>
      </c>
      <c r="G36" s="239" t="s">
        <v>398</v>
      </c>
      <c r="H36" s="298" t="s">
        <v>399</v>
      </c>
      <c r="I36" s="197" t="s">
        <v>79</v>
      </c>
      <c r="J36" s="239" t="s">
        <v>400</v>
      </c>
      <c r="K36" s="242">
        <v>184.28</v>
      </c>
      <c r="L36" s="756" t="s">
        <v>401</v>
      </c>
      <c r="M36" s="1154">
        <v>12181.61</v>
      </c>
      <c r="N36" s="198" t="s">
        <v>70</v>
      </c>
      <c r="O36" s="1154">
        <v>2006100</v>
      </c>
      <c r="P36" s="239" t="s">
        <v>402</v>
      </c>
      <c r="Q36" s="830" t="s">
        <v>403</v>
      </c>
    </row>
    <row r="37" spans="2:17" ht="140.25" x14ac:dyDescent="0.25">
      <c r="B37" s="1182">
        <v>30</v>
      </c>
      <c r="C37" s="179">
        <v>43041</v>
      </c>
      <c r="D37" s="464" t="s">
        <v>91</v>
      </c>
      <c r="E37" s="298" t="s">
        <v>88</v>
      </c>
      <c r="F37" s="298" t="s">
        <v>78</v>
      </c>
      <c r="G37" s="298" t="s">
        <v>439</v>
      </c>
      <c r="H37" s="298" t="s">
        <v>440</v>
      </c>
      <c r="I37" s="298" t="s">
        <v>79</v>
      </c>
      <c r="J37" s="239" t="s">
        <v>441</v>
      </c>
      <c r="K37" s="465">
        <v>151.53</v>
      </c>
      <c r="L37" s="360">
        <v>18</v>
      </c>
      <c r="M37" s="466">
        <v>19433.689999999999</v>
      </c>
      <c r="N37" s="298" t="s">
        <v>70</v>
      </c>
      <c r="O37" s="467">
        <v>2535130</v>
      </c>
      <c r="P37" s="463" t="s">
        <v>442</v>
      </c>
      <c r="Q37" s="560"/>
    </row>
    <row r="38" spans="2:17" ht="89.25" x14ac:dyDescent="0.25">
      <c r="B38" s="1182">
        <v>31</v>
      </c>
      <c r="C38" s="179">
        <v>42881</v>
      </c>
      <c r="D38" s="239" t="s">
        <v>473</v>
      </c>
      <c r="E38" s="239" t="s">
        <v>66</v>
      </c>
      <c r="F38" s="239" t="s">
        <v>156</v>
      </c>
      <c r="G38" s="239" t="s">
        <v>470</v>
      </c>
      <c r="H38" s="461" t="s">
        <v>157</v>
      </c>
      <c r="I38" s="239" t="s">
        <v>68</v>
      </c>
      <c r="J38" s="183" t="s">
        <v>173</v>
      </c>
      <c r="K38" s="242">
        <v>131.4</v>
      </c>
      <c r="L38" s="239">
        <v>8</v>
      </c>
      <c r="M38" s="242">
        <v>51170</v>
      </c>
      <c r="N38" s="239" t="s">
        <v>80</v>
      </c>
      <c r="O38" s="242">
        <v>7675500</v>
      </c>
      <c r="P38" s="239" t="s">
        <v>474</v>
      </c>
      <c r="Q38" s="802" t="s">
        <v>472</v>
      </c>
    </row>
    <row r="39" spans="2:17" ht="114.75" x14ac:dyDescent="0.25">
      <c r="B39" s="408">
        <v>32</v>
      </c>
      <c r="C39" s="179">
        <v>42990</v>
      </c>
      <c r="D39" s="208" t="s">
        <v>91</v>
      </c>
      <c r="E39" s="239" t="s">
        <v>77</v>
      </c>
      <c r="F39" s="1155" t="s">
        <v>78</v>
      </c>
      <c r="G39" s="239" t="s">
        <v>475</v>
      </c>
      <c r="H39" s="298" t="s">
        <v>476</v>
      </c>
      <c r="I39" s="239" t="s">
        <v>79</v>
      </c>
      <c r="J39" s="239" t="s">
        <v>47</v>
      </c>
      <c r="K39" s="242">
        <v>121.8</v>
      </c>
      <c r="L39" s="360">
        <v>5</v>
      </c>
      <c r="M39" s="1154">
        <v>9486.0400000000009</v>
      </c>
      <c r="N39" s="198" t="s">
        <v>70</v>
      </c>
      <c r="O39" s="1154">
        <v>2276650</v>
      </c>
      <c r="P39" s="210" t="s">
        <v>390</v>
      </c>
      <c r="Q39" s="1192" t="s">
        <v>477</v>
      </c>
    </row>
    <row r="40" spans="2:17" ht="89.25" x14ac:dyDescent="0.25">
      <c r="B40" s="1182">
        <v>33</v>
      </c>
      <c r="C40" s="179">
        <v>43011</v>
      </c>
      <c r="D40" s="205" t="s">
        <v>91</v>
      </c>
      <c r="E40" s="241" t="s">
        <v>100</v>
      </c>
      <c r="F40" s="241" t="s">
        <v>478</v>
      </c>
      <c r="G40" s="241" t="s">
        <v>479</v>
      </c>
      <c r="H40" s="498" t="s">
        <v>480</v>
      </c>
      <c r="I40" s="205" t="s">
        <v>79</v>
      </c>
      <c r="J40" s="241" t="s">
        <v>481</v>
      </c>
      <c r="K40" s="1145">
        <v>118.9</v>
      </c>
      <c r="L40" s="371" t="s">
        <v>482</v>
      </c>
      <c r="M40" s="622">
        <v>22747.65</v>
      </c>
      <c r="N40" s="241" t="s">
        <v>70</v>
      </c>
      <c r="O40" s="623">
        <v>2221000</v>
      </c>
      <c r="P40" s="206" t="s">
        <v>381</v>
      </c>
      <c r="Q40" s="801"/>
    </row>
    <row r="41" spans="2:17" ht="191.25" x14ac:dyDescent="0.25">
      <c r="B41" s="408">
        <v>34</v>
      </c>
      <c r="C41" s="179">
        <v>43041</v>
      </c>
      <c r="D41" s="193" t="s">
        <v>91</v>
      </c>
      <c r="E41" s="193" t="s">
        <v>82</v>
      </c>
      <c r="F41" s="469" t="s">
        <v>78</v>
      </c>
      <c r="G41" s="193" t="s">
        <v>498</v>
      </c>
      <c r="H41" s="193" t="s">
        <v>499</v>
      </c>
      <c r="I41" s="193" t="s">
        <v>68</v>
      </c>
      <c r="J41" s="620" t="s">
        <v>113</v>
      </c>
      <c r="K41" s="383">
        <v>110.3</v>
      </c>
      <c r="L41" s="384" t="s">
        <v>74</v>
      </c>
      <c r="M41" s="471">
        <v>6470.84</v>
      </c>
      <c r="N41" s="132" t="s">
        <v>70</v>
      </c>
      <c r="O41" s="120">
        <v>2246800</v>
      </c>
      <c r="P41" s="192" t="s">
        <v>500</v>
      </c>
      <c r="Q41" s="568" t="s">
        <v>501</v>
      </c>
    </row>
    <row r="42" spans="2:17" ht="89.25" x14ac:dyDescent="0.25">
      <c r="B42" s="408">
        <v>35</v>
      </c>
      <c r="C42" s="218">
        <v>42794</v>
      </c>
      <c r="D42" s="208" t="s">
        <v>91</v>
      </c>
      <c r="E42" s="294" t="s">
        <v>66</v>
      </c>
      <c r="F42" s="1156" t="s">
        <v>506</v>
      </c>
      <c r="G42" s="197" t="s">
        <v>507</v>
      </c>
      <c r="H42" s="463" t="s">
        <v>508</v>
      </c>
      <c r="I42" s="239" t="s">
        <v>68</v>
      </c>
      <c r="J42" s="208" t="s">
        <v>171</v>
      </c>
      <c r="K42" s="389">
        <v>105.28</v>
      </c>
      <c r="L42" s="121">
        <v>10</v>
      </c>
      <c r="M42" s="390">
        <v>18886.669999999998</v>
      </c>
      <c r="N42" s="363" t="s">
        <v>70</v>
      </c>
      <c r="O42" s="391">
        <v>2266400</v>
      </c>
      <c r="P42" s="363" t="s">
        <v>509</v>
      </c>
      <c r="Q42" s="1193"/>
    </row>
    <row r="43" spans="2:17" ht="89.25" x14ac:dyDescent="0.25">
      <c r="B43" s="1182">
        <v>36</v>
      </c>
      <c r="C43" s="176">
        <v>43074</v>
      </c>
      <c r="D43" s="197" t="s">
        <v>91</v>
      </c>
      <c r="E43" s="294" t="s">
        <v>66</v>
      </c>
      <c r="F43" s="1156" t="s">
        <v>568</v>
      </c>
      <c r="G43" s="197" t="s">
        <v>569</v>
      </c>
      <c r="H43" s="463" t="s">
        <v>570</v>
      </c>
      <c r="I43" s="1157" t="s">
        <v>105</v>
      </c>
      <c r="J43" s="197" t="s">
        <v>117</v>
      </c>
      <c r="K43" s="389">
        <v>80</v>
      </c>
      <c r="L43" s="121" t="s">
        <v>571</v>
      </c>
      <c r="M43" s="1158">
        <v>6315.02</v>
      </c>
      <c r="N43" s="363" t="s">
        <v>80</v>
      </c>
      <c r="O43" s="391">
        <v>2331700</v>
      </c>
      <c r="P43" s="363" t="s">
        <v>519</v>
      </c>
      <c r="Q43" s="1193"/>
    </row>
    <row r="44" spans="2:17" ht="204" x14ac:dyDescent="0.25">
      <c r="B44" s="408">
        <v>37</v>
      </c>
      <c r="C44" s="179">
        <v>42990</v>
      </c>
      <c r="D44" s="208" t="s">
        <v>91</v>
      </c>
      <c r="E44" s="210" t="s">
        <v>66</v>
      </c>
      <c r="F44" s="1151" t="s">
        <v>73</v>
      </c>
      <c r="G44" s="239" t="s">
        <v>611</v>
      </c>
      <c r="H44" s="461" t="s">
        <v>389</v>
      </c>
      <c r="I44" s="208" t="s">
        <v>68</v>
      </c>
      <c r="J44" s="618" t="s">
        <v>84</v>
      </c>
      <c r="K44" s="358">
        <v>70.900000000000006</v>
      </c>
      <c r="L44" s="360" t="s">
        <v>367</v>
      </c>
      <c r="M44" s="755">
        <v>0.08</v>
      </c>
      <c r="N44" s="133" t="s">
        <v>70</v>
      </c>
      <c r="O44" s="127">
        <v>104982.16</v>
      </c>
      <c r="P44" s="239" t="s">
        <v>612</v>
      </c>
      <c r="Q44" s="1194"/>
    </row>
    <row r="45" spans="2:17" ht="51" x14ac:dyDescent="0.25">
      <c r="B45" s="1182">
        <v>38</v>
      </c>
      <c r="C45" s="176">
        <v>43074</v>
      </c>
      <c r="D45" s="197" t="s">
        <v>91</v>
      </c>
      <c r="E45" s="294" t="s">
        <v>66</v>
      </c>
      <c r="F45" s="1156" t="s">
        <v>73</v>
      </c>
      <c r="G45" s="197" t="s">
        <v>632</v>
      </c>
      <c r="H45" s="463" t="s">
        <v>633</v>
      </c>
      <c r="I45" s="1157" t="s">
        <v>105</v>
      </c>
      <c r="J45" s="620" t="s">
        <v>113</v>
      </c>
      <c r="K45" s="389">
        <v>59.3</v>
      </c>
      <c r="L45" s="364" t="s">
        <v>571</v>
      </c>
      <c r="M45" s="1159">
        <v>5415.35</v>
      </c>
      <c r="N45" s="363" t="s">
        <v>70</v>
      </c>
      <c r="O45" s="391">
        <v>2174700</v>
      </c>
      <c r="P45" s="363" t="s">
        <v>519</v>
      </c>
      <c r="Q45" s="802"/>
    </row>
    <row r="46" spans="2:17" ht="242.25" x14ac:dyDescent="0.25">
      <c r="B46" s="408">
        <v>39</v>
      </c>
      <c r="C46" s="524">
        <v>43074</v>
      </c>
      <c r="D46" s="197" t="s">
        <v>91</v>
      </c>
      <c r="E46" s="239" t="s">
        <v>92</v>
      </c>
      <c r="F46" s="239" t="s">
        <v>640</v>
      </c>
      <c r="G46" s="239" t="s">
        <v>641</v>
      </c>
      <c r="H46" s="298" t="s">
        <v>642</v>
      </c>
      <c r="I46" s="239" t="s">
        <v>643</v>
      </c>
      <c r="J46" s="239" t="s">
        <v>130</v>
      </c>
      <c r="K46" s="124">
        <v>54.8</v>
      </c>
      <c r="L46" s="360">
        <v>15</v>
      </c>
      <c r="M46" s="242">
        <v>1856</v>
      </c>
      <c r="N46" s="239" t="s">
        <v>644</v>
      </c>
      <c r="O46" s="242">
        <v>890700</v>
      </c>
      <c r="P46" s="210" t="s">
        <v>645</v>
      </c>
      <c r="Q46" s="802"/>
    </row>
    <row r="47" spans="2:17" ht="89.25" x14ac:dyDescent="0.25">
      <c r="B47" s="1182">
        <v>40</v>
      </c>
      <c r="C47" s="524">
        <v>43074</v>
      </c>
      <c r="D47" s="197" t="s">
        <v>91</v>
      </c>
      <c r="E47" s="239" t="s">
        <v>100</v>
      </c>
      <c r="F47" s="239" t="s">
        <v>78</v>
      </c>
      <c r="G47" s="239" t="s">
        <v>672</v>
      </c>
      <c r="H47" s="298" t="s">
        <v>673</v>
      </c>
      <c r="I47" s="208" t="s">
        <v>79</v>
      </c>
      <c r="J47" s="239" t="s">
        <v>47</v>
      </c>
      <c r="K47" s="124">
        <v>44.3</v>
      </c>
      <c r="L47" s="360">
        <v>5</v>
      </c>
      <c r="M47" s="212">
        <v>3457.38</v>
      </c>
      <c r="N47" s="239" t="s">
        <v>70</v>
      </c>
      <c r="O47" s="128">
        <v>815100</v>
      </c>
      <c r="P47" s="210" t="s">
        <v>674</v>
      </c>
      <c r="Q47" s="802"/>
    </row>
    <row r="48" spans="2:17" ht="192" x14ac:dyDescent="0.25">
      <c r="B48" s="1182">
        <v>41</v>
      </c>
      <c r="C48" s="179">
        <v>42955</v>
      </c>
      <c r="D48" s="193" t="s">
        <v>710</v>
      </c>
      <c r="E48" s="481" t="s">
        <v>82</v>
      </c>
      <c r="F48" s="482" t="s">
        <v>711</v>
      </c>
      <c r="G48" s="464" t="s">
        <v>712</v>
      </c>
      <c r="H48" s="464" t="s">
        <v>713</v>
      </c>
      <c r="I48" s="483" t="s">
        <v>714</v>
      </c>
      <c r="J48" s="239" t="s">
        <v>130</v>
      </c>
      <c r="K48" s="484">
        <v>31.9</v>
      </c>
      <c r="L48" s="485">
        <v>15</v>
      </c>
      <c r="M48" s="486">
        <v>984.06</v>
      </c>
      <c r="N48" s="487" t="s">
        <v>99</v>
      </c>
      <c r="O48" s="488">
        <v>572400</v>
      </c>
      <c r="P48" s="489" t="s">
        <v>715</v>
      </c>
      <c r="Q48" s="568" t="s">
        <v>696</v>
      </c>
    </row>
    <row r="49" spans="2:17" ht="89.25" x14ac:dyDescent="0.25">
      <c r="B49" s="1182">
        <v>42</v>
      </c>
      <c r="C49" s="179">
        <v>42909</v>
      </c>
      <c r="D49" s="208" t="s">
        <v>91</v>
      </c>
      <c r="E49" s="210" t="s">
        <v>66</v>
      </c>
      <c r="F49" s="357" t="s">
        <v>719</v>
      </c>
      <c r="G49" s="208" t="s">
        <v>720</v>
      </c>
      <c r="H49" s="463" t="s">
        <v>721</v>
      </c>
      <c r="I49" s="208" t="s">
        <v>68</v>
      </c>
      <c r="J49" s="239" t="s">
        <v>385</v>
      </c>
      <c r="K49" s="358">
        <v>30</v>
      </c>
      <c r="L49" s="198">
        <v>18</v>
      </c>
      <c r="M49" s="359">
        <v>6083</v>
      </c>
      <c r="N49" s="133" t="s">
        <v>80</v>
      </c>
      <c r="O49" s="127">
        <v>608300</v>
      </c>
      <c r="P49" s="239" t="s">
        <v>722</v>
      </c>
      <c r="Q49" s="1194"/>
    </row>
    <row r="50" spans="2:17" ht="178.5" x14ac:dyDescent="0.25">
      <c r="B50" s="408">
        <v>43</v>
      </c>
      <c r="C50" s="179">
        <v>42832</v>
      </c>
      <c r="D50" s="239" t="s">
        <v>91</v>
      </c>
      <c r="E50" s="239" t="s">
        <v>82</v>
      </c>
      <c r="F50" s="239" t="s">
        <v>739</v>
      </c>
      <c r="G50" s="239" t="s">
        <v>740</v>
      </c>
      <c r="H50" s="298" t="s">
        <v>741</v>
      </c>
      <c r="I50" s="239" t="s">
        <v>739</v>
      </c>
      <c r="J50" s="239" t="s">
        <v>130</v>
      </c>
      <c r="K50" s="242">
        <v>21.4</v>
      </c>
      <c r="L50" s="239">
        <v>15</v>
      </c>
      <c r="M50" s="242">
        <v>276.94</v>
      </c>
      <c r="N50" s="239" t="s">
        <v>99</v>
      </c>
      <c r="O50" s="242">
        <v>402750</v>
      </c>
      <c r="P50" s="239" t="s">
        <v>742</v>
      </c>
      <c r="Q50" s="802"/>
    </row>
    <row r="51" spans="2:17" ht="63.75" x14ac:dyDescent="0.25">
      <c r="B51" s="408">
        <v>44</v>
      </c>
      <c r="C51" s="179">
        <v>43095</v>
      </c>
      <c r="D51" s="208" t="s">
        <v>91</v>
      </c>
      <c r="E51" s="618" t="s">
        <v>118</v>
      </c>
      <c r="F51" s="1160" t="s">
        <v>78</v>
      </c>
      <c r="G51" s="618" t="s">
        <v>747</v>
      </c>
      <c r="H51" s="523" t="s">
        <v>748</v>
      </c>
      <c r="I51" s="208" t="s">
        <v>68</v>
      </c>
      <c r="J51" s="618" t="s">
        <v>745</v>
      </c>
      <c r="K51" s="124">
        <v>20</v>
      </c>
      <c r="L51" s="1160">
        <v>5</v>
      </c>
      <c r="M51" s="212">
        <v>1550</v>
      </c>
      <c r="N51" s="618" t="s">
        <v>70</v>
      </c>
      <c r="O51" s="128">
        <v>372000</v>
      </c>
      <c r="P51" s="210" t="s">
        <v>749</v>
      </c>
      <c r="Q51" s="1195"/>
    </row>
    <row r="52" spans="2:17" ht="63.75" x14ac:dyDescent="0.25">
      <c r="B52" s="1182">
        <v>45</v>
      </c>
      <c r="C52" s="179">
        <v>43011</v>
      </c>
      <c r="D52" s="624" t="s">
        <v>91</v>
      </c>
      <c r="E52" s="1148" t="s">
        <v>88</v>
      </c>
      <c r="F52" s="624" t="s">
        <v>217</v>
      </c>
      <c r="G52" s="241" t="s">
        <v>779</v>
      </c>
      <c r="H52" s="298" t="s">
        <v>780</v>
      </c>
      <c r="I52" s="205" t="s">
        <v>79</v>
      </c>
      <c r="J52" s="620" t="s">
        <v>113</v>
      </c>
      <c r="K52" s="247">
        <v>17.2</v>
      </c>
      <c r="L52" s="371">
        <v>1</v>
      </c>
      <c r="M52" s="247">
        <v>271.33</v>
      </c>
      <c r="N52" s="241" t="s">
        <v>70</v>
      </c>
      <c r="O52" s="1149">
        <v>316420</v>
      </c>
      <c r="P52" s="206" t="s">
        <v>488</v>
      </c>
      <c r="Q52" s="801"/>
    </row>
    <row r="53" spans="2:17" ht="140.25" x14ac:dyDescent="0.25">
      <c r="B53" s="1182">
        <v>46</v>
      </c>
      <c r="C53" s="179">
        <v>43041</v>
      </c>
      <c r="D53" s="193" t="s">
        <v>91</v>
      </c>
      <c r="E53" s="298" t="s">
        <v>94</v>
      </c>
      <c r="F53" s="469" t="s">
        <v>78</v>
      </c>
      <c r="G53" s="298" t="s">
        <v>788</v>
      </c>
      <c r="H53" s="298" t="s">
        <v>789</v>
      </c>
      <c r="I53" s="193" t="s">
        <v>79</v>
      </c>
      <c r="J53" s="239" t="s">
        <v>47</v>
      </c>
      <c r="K53" s="383">
        <v>16</v>
      </c>
      <c r="L53" s="360">
        <v>5</v>
      </c>
      <c r="M53" s="385">
        <v>1132.92</v>
      </c>
      <c r="N53" s="298" t="s">
        <v>70</v>
      </c>
      <c r="O53" s="386">
        <v>262200</v>
      </c>
      <c r="P53" s="192" t="s">
        <v>790</v>
      </c>
      <c r="Q53" s="560" t="s">
        <v>791</v>
      </c>
    </row>
    <row r="54" spans="2:17" ht="102" x14ac:dyDescent="0.25">
      <c r="B54" s="1182">
        <v>47</v>
      </c>
      <c r="C54" s="179">
        <v>42997</v>
      </c>
      <c r="D54" s="208" t="s">
        <v>111</v>
      </c>
      <c r="E54" s="210" t="s">
        <v>66</v>
      </c>
      <c r="F54" s="357" t="s">
        <v>125</v>
      </c>
      <c r="G54" s="183" t="s">
        <v>510</v>
      </c>
      <c r="H54" s="461" t="s">
        <v>511</v>
      </c>
      <c r="I54" s="239" t="s">
        <v>105</v>
      </c>
      <c r="J54" s="620" t="s">
        <v>133</v>
      </c>
      <c r="K54" s="358">
        <v>104</v>
      </c>
      <c r="L54" s="1161">
        <v>8</v>
      </c>
      <c r="M54" s="359">
        <v>16653.330000000002</v>
      </c>
      <c r="N54" s="133" t="s">
        <v>70</v>
      </c>
      <c r="O54" s="127">
        <v>2498000</v>
      </c>
      <c r="P54" s="239" t="s">
        <v>512</v>
      </c>
      <c r="Q54" s="1196" t="s">
        <v>513</v>
      </c>
    </row>
    <row r="55" spans="2:17" ht="102" x14ac:dyDescent="0.25">
      <c r="B55" s="408">
        <v>48</v>
      </c>
      <c r="C55" s="179">
        <v>42909</v>
      </c>
      <c r="D55" s="208" t="s">
        <v>111</v>
      </c>
      <c r="E55" s="240" t="s">
        <v>103</v>
      </c>
      <c r="F55" s="239" t="s">
        <v>201</v>
      </c>
      <c r="G55" s="239" t="s">
        <v>655</v>
      </c>
      <c r="H55" s="298" t="s">
        <v>656</v>
      </c>
      <c r="I55" s="208" t="s">
        <v>657</v>
      </c>
      <c r="J55" s="124" t="s">
        <v>123</v>
      </c>
      <c r="K55" s="124">
        <v>48</v>
      </c>
      <c r="L55" s="360">
        <v>1</v>
      </c>
      <c r="M55" s="212">
        <v>209.7</v>
      </c>
      <c r="N55" s="239" t="s">
        <v>99</v>
      </c>
      <c r="O55" s="128">
        <v>1326000</v>
      </c>
      <c r="P55" s="210" t="s">
        <v>658</v>
      </c>
      <c r="Q55" s="802"/>
    </row>
    <row r="56" spans="2:17" ht="114.75" x14ac:dyDescent="0.25">
      <c r="B56" s="408">
        <v>49</v>
      </c>
      <c r="C56" s="179">
        <v>42997</v>
      </c>
      <c r="D56" s="239" t="s">
        <v>111</v>
      </c>
      <c r="E56" s="791" t="s">
        <v>82</v>
      </c>
      <c r="F56" s="791" t="s">
        <v>217</v>
      </c>
      <c r="G56" s="791" t="s">
        <v>754</v>
      </c>
      <c r="H56" s="483" t="s">
        <v>755</v>
      </c>
      <c r="I56" s="239" t="s">
        <v>105</v>
      </c>
      <c r="J56" s="208" t="s">
        <v>745</v>
      </c>
      <c r="K56" s="124">
        <v>20</v>
      </c>
      <c r="L56" s="360">
        <v>5</v>
      </c>
      <c r="M56" s="451">
        <v>1007.5</v>
      </c>
      <c r="N56" s="198" t="s">
        <v>70</v>
      </c>
      <c r="O56" s="178">
        <v>241800</v>
      </c>
      <c r="P56" s="239" t="s">
        <v>756</v>
      </c>
      <c r="Q56" s="1183"/>
    </row>
    <row r="57" spans="2:17" ht="89.25" x14ac:dyDescent="0.25">
      <c r="B57" s="408">
        <v>50</v>
      </c>
      <c r="C57" s="179">
        <v>43041</v>
      </c>
      <c r="D57" s="490" t="s">
        <v>111</v>
      </c>
      <c r="E57" s="464" t="s">
        <v>118</v>
      </c>
      <c r="F57" s="491" t="s">
        <v>78</v>
      </c>
      <c r="G57" s="491" t="s">
        <v>766</v>
      </c>
      <c r="H57" s="491" t="s">
        <v>767</v>
      </c>
      <c r="I57" s="491" t="s">
        <v>768</v>
      </c>
      <c r="J57" s="620" t="s">
        <v>133</v>
      </c>
      <c r="K57" s="484">
        <v>18.899999999999999</v>
      </c>
      <c r="L57" s="1161">
        <v>8</v>
      </c>
      <c r="M57" s="492">
        <v>2364</v>
      </c>
      <c r="N57" s="492" t="s">
        <v>70</v>
      </c>
      <c r="O57" s="493">
        <v>354600</v>
      </c>
      <c r="P57" s="298" t="s">
        <v>769</v>
      </c>
      <c r="Q57" s="560"/>
    </row>
    <row r="58" spans="2:17" ht="102" x14ac:dyDescent="0.25">
      <c r="B58" s="408">
        <v>51</v>
      </c>
      <c r="C58" s="179">
        <v>42871</v>
      </c>
      <c r="D58" s="241" t="s">
        <v>111</v>
      </c>
      <c r="E58" s="784" t="s">
        <v>77</v>
      </c>
      <c r="F58" s="241" t="s">
        <v>78</v>
      </c>
      <c r="G58" s="241" t="s">
        <v>775</v>
      </c>
      <c r="H58" s="498" t="s">
        <v>776</v>
      </c>
      <c r="I58" s="241" t="s">
        <v>105</v>
      </c>
      <c r="J58" s="239" t="s">
        <v>47</v>
      </c>
      <c r="K58" s="1145">
        <v>17.8</v>
      </c>
      <c r="L58" s="360">
        <v>5</v>
      </c>
      <c r="M58" s="622">
        <v>1352.08</v>
      </c>
      <c r="N58" s="241" t="s">
        <v>70</v>
      </c>
      <c r="O58" s="623">
        <v>324500</v>
      </c>
      <c r="P58" s="1044" t="s">
        <v>777</v>
      </c>
      <c r="Q58" s="801" t="s">
        <v>778</v>
      </c>
    </row>
    <row r="59" spans="2:17" ht="114.75" x14ac:dyDescent="0.25">
      <c r="B59" s="408">
        <v>52</v>
      </c>
      <c r="C59" s="179">
        <v>42997</v>
      </c>
      <c r="D59" s="239" t="s">
        <v>111</v>
      </c>
      <c r="E59" s="791" t="s">
        <v>82</v>
      </c>
      <c r="F59" s="791" t="s">
        <v>217</v>
      </c>
      <c r="G59" s="208" t="s">
        <v>792</v>
      </c>
      <c r="H59" s="483" t="s">
        <v>793</v>
      </c>
      <c r="I59" s="239" t="s">
        <v>105</v>
      </c>
      <c r="J59" s="208" t="s">
        <v>745</v>
      </c>
      <c r="K59" s="124">
        <v>16</v>
      </c>
      <c r="L59" s="360">
        <v>5</v>
      </c>
      <c r="M59" s="451">
        <v>805.83</v>
      </c>
      <c r="N59" s="198" t="s">
        <v>70</v>
      </c>
      <c r="O59" s="178">
        <v>193400</v>
      </c>
      <c r="P59" s="239" t="s">
        <v>756</v>
      </c>
      <c r="Q59" s="1183"/>
    </row>
    <row r="60" spans="2:17" ht="102" x14ac:dyDescent="0.25">
      <c r="B60" s="1182">
        <v>53</v>
      </c>
      <c r="C60" s="179">
        <v>42997</v>
      </c>
      <c r="D60" s="239" t="s">
        <v>111</v>
      </c>
      <c r="E60" s="791" t="s">
        <v>82</v>
      </c>
      <c r="F60" s="791" t="s">
        <v>217</v>
      </c>
      <c r="G60" s="208" t="s">
        <v>808</v>
      </c>
      <c r="H60" s="483" t="s">
        <v>809</v>
      </c>
      <c r="I60" s="239" t="s">
        <v>105</v>
      </c>
      <c r="J60" s="208" t="s">
        <v>745</v>
      </c>
      <c r="K60" s="124">
        <v>11</v>
      </c>
      <c r="L60" s="360">
        <v>5</v>
      </c>
      <c r="M60" s="451">
        <v>554.16999999999996</v>
      </c>
      <c r="N60" s="198" t="s">
        <v>70</v>
      </c>
      <c r="O60" s="178">
        <v>133000</v>
      </c>
      <c r="P60" s="239" t="s">
        <v>810</v>
      </c>
      <c r="Q60" s="1183"/>
    </row>
    <row r="61" spans="2:17" ht="63.75" x14ac:dyDescent="0.25">
      <c r="B61" s="408">
        <v>54</v>
      </c>
      <c r="C61" s="179">
        <v>43041</v>
      </c>
      <c r="D61" s="464" t="s">
        <v>111</v>
      </c>
      <c r="E61" s="489" t="s">
        <v>66</v>
      </c>
      <c r="F61" s="463" t="s">
        <v>626</v>
      </c>
      <c r="G61" s="464" t="s">
        <v>811</v>
      </c>
      <c r="H61" s="463" t="s">
        <v>812</v>
      </c>
      <c r="I61" s="464" t="s">
        <v>105</v>
      </c>
      <c r="J61" s="239" t="s">
        <v>130</v>
      </c>
      <c r="K61" s="494">
        <v>8.9</v>
      </c>
      <c r="L61" s="487">
        <v>15</v>
      </c>
      <c r="M61" s="495">
        <v>3112.5</v>
      </c>
      <c r="N61" s="463" t="s">
        <v>70</v>
      </c>
      <c r="O61" s="496">
        <v>249000</v>
      </c>
      <c r="P61" s="463" t="s">
        <v>442</v>
      </c>
      <c r="Q61" s="569"/>
    </row>
    <row r="62" spans="2:17" ht="89.25" x14ac:dyDescent="0.25">
      <c r="B62" s="1182">
        <v>55</v>
      </c>
      <c r="C62" s="179">
        <v>43011</v>
      </c>
      <c r="D62" s="241" t="s">
        <v>116</v>
      </c>
      <c r="E62" s="241" t="s">
        <v>66</v>
      </c>
      <c r="F62" s="241" t="s">
        <v>181</v>
      </c>
      <c r="G62" s="249" t="s">
        <v>486</v>
      </c>
      <c r="H62" s="498" t="s">
        <v>487</v>
      </c>
      <c r="I62" s="241" t="s">
        <v>68</v>
      </c>
      <c r="J62" s="620" t="s">
        <v>113</v>
      </c>
      <c r="K62" s="247">
        <v>111.6</v>
      </c>
      <c r="L62" s="241" t="s">
        <v>74</v>
      </c>
      <c r="M62" s="247">
        <v>8955.98</v>
      </c>
      <c r="N62" s="241" t="s">
        <v>80</v>
      </c>
      <c r="O62" s="247">
        <v>3104000</v>
      </c>
      <c r="P62" s="241" t="s">
        <v>488</v>
      </c>
      <c r="Q62" s="801" t="s">
        <v>489</v>
      </c>
    </row>
    <row r="63" spans="2:17" ht="165.75" x14ac:dyDescent="0.25">
      <c r="B63" s="1182">
        <v>56</v>
      </c>
      <c r="C63" s="179">
        <v>43041</v>
      </c>
      <c r="D63" s="193" t="s">
        <v>116</v>
      </c>
      <c r="E63" s="298" t="s">
        <v>94</v>
      </c>
      <c r="F63" s="298" t="s">
        <v>599</v>
      </c>
      <c r="G63" s="298" t="s">
        <v>600</v>
      </c>
      <c r="H63" s="298" t="s">
        <v>601</v>
      </c>
      <c r="I63" s="193" t="s">
        <v>602</v>
      </c>
      <c r="J63" s="197" t="s">
        <v>117</v>
      </c>
      <c r="K63" s="383">
        <v>72.88</v>
      </c>
      <c r="L63" s="298" t="s">
        <v>74</v>
      </c>
      <c r="M63" s="385">
        <v>4052.45</v>
      </c>
      <c r="N63" s="298" t="s">
        <v>70</v>
      </c>
      <c r="O63" s="386">
        <v>1530800</v>
      </c>
      <c r="P63" s="192" t="s">
        <v>603</v>
      </c>
      <c r="Q63" s="560" t="s">
        <v>604</v>
      </c>
    </row>
    <row r="64" spans="2:17" ht="178.5" x14ac:dyDescent="0.25">
      <c r="B64" s="1182">
        <v>57</v>
      </c>
      <c r="C64" s="179">
        <v>42867</v>
      </c>
      <c r="D64" s="208" t="s">
        <v>678</v>
      </c>
      <c r="E64" s="210" t="s">
        <v>66</v>
      </c>
      <c r="F64" s="357" t="s">
        <v>679</v>
      </c>
      <c r="G64" s="208" t="s">
        <v>680</v>
      </c>
      <c r="H64" s="461" t="s">
        <v>681</v>
      </c>
      <c r="I64" s="239" t="s">
        <v>68</v>
      </c>
      <c r="J64" s="239" t="s">
        <v>530</v>
      </c>
      <c r="K64" s="358">
        <v>42.9</v>
      </c>
      <c r="L64" s="239" t="s">
        <v>367</v>
      </c>
      <c r="M64" s="359">
        <v>0.08</v>
      </c>
      <c r="N64" s="133" t="s">
        <v>70</v>
      </c>
      <c r="O64" s="127">
        <v>20.926410000000001</v>
      </c>
      <c r="P64" s="133" t="s">
        <v>682</v>
      </c>
      <c r="Q64" s="1196" t="s">
        <v>683</v>
      </c>
    </row>
    <row r="65" spans="2:17" ht="178.5" x14ac:dyDescent="0.25">
      <c r="B65" s="1182">
        <v>58</v>
      </c>
      <c r="C65" s="179">
        <v>42990</v>
      </c>
      <c r="D65" s="244" t="s">
        <v>363</v>
      </c>
      <c r="E65" s="239" t="s">
        <v>94</v>
      </c>
      <c r="F65" s="1155" t="s">
        <v>78</v>
      </c>
      <c r="G65" s="239" t="s">
        <v>364</v>
      </c>
      <c r="H65" s="298" t="s">
        <v>365</v>
      </c>
      <c r="I65" s="208" t="s">
        <v>79</v>
      </c>
      <c r="J65" s="241" t="s">
        <v>366</v>
      </c>
      <c r="K65" s="124">
        <v>1137</v>
      </c>
      <c r="L65" s="360" t="s">
        <v>367</v>
      </c>
      <c r="M65" s="212">
        <v>0.08</v>
      </c>
      <c r="N65" s="239" t="s">
        <v>70</v>
      </c>
      <c r="O65" s="128">
        <v>18268500</v>
      </c>
      <c r="P65" s="133" t="s">
        <v>368</v>
      </c>
      <c r="Q65" s="802" t="s">
        <v>369</v>
      </c>
    </row>
    <row r="66" spans="2:17" ht="89.25" x14ac:dyDescent="0.25">
      <c r="B66" s="408">
        <v>59</v>
      </c>
      <c r="C66" s="179">
        <v>42927</v>
      </c>
      <c r="D66" s="244" t="s">
        <v>363</v>
      </c>
      <c r="E66" s="206" t="s">
        <v>66</v>
      </c>
      <c r="F66" s="375" t="s">
        <v>370</v>
      </c>
      <c r="G66" s="205" t="s">
        <v>371</v>
      </c>
      <c r="H66" s="476" t="s">
        <v>372</v>
      </c>
      <c r="I66" s="241" t="s">
        <v>68</v>
      </c>
      <c r="J66" s="239" t="s">
        <v>72</v>
      </c>
      <c r="K66" s="377">
        <v>824</v>
      </c>
      <c r="L66" s="196">
        <v>0.01</v>
      </c>
      <c r="M66" s="378">
        <v>311.07</v>
      </c>
      <c r="N66" s="376" t="s">
        <v>70</v>
      </c>
      <c r="O66" s="379">
        <v>37328800</v>
      </c>
      <c r="P66" s="376" t="s">
        <v>373</v>
      </c>
      <c r="Q66" s="1197" t="s">
        <v>374</v>
      </c>
    </row>
    <row r="67" spans="2:17" ht="178.5" x14ac:dyDescent="0.25">
      <c r="B67" s="1182">
        <v>60</v>
      </c>
      <c r="C67" s="179">
        <v>42990</v>
      </c>
      <c r="D67" s="244" t="s">
        <v>363</v>
      </c>
      <c r="E67" s="239" t="s">
        <v>94</v>
      </c>
      <c r="F67" s="1155" t="s">
        <v>78</v>
      </c>
      <c r="G67" s="239" t="s">
        <v>364</v>
      </c>
      <c r="H67" s="298" t="s">
        <v>375</v>
      </c>
      <c r="I67" s="208" t="s">
        <v>79</v>
      </c>
      <c r="J67" s="241" t="s">
        <v>366</v>
      </c>
      <c r="K67" s="124">
        <v>312</v>
      </c>
      <c r="L67" s="360" t="s">
        <v>367</v>
      </c>
      <c r="M67" s="212">
        <v>0.08</v>
      </c>
      <c r="N67" s="239" t="s">
        <v>70</v>
      </c>
      <c r="O67" s="128">
        <v>4022000</v>
      </c>
      <c r="P67" s="210" t="s">
        <v>376</v>
      </c>
      <c r="Q67" s="802" t="s">
        <v>369</v>
      </c>
    </row>
    <row r="68" spans="2:17" ht="153" x14ac:dyDescent="0.25">
      <c r="B68" s="1182">
        <v>61</v>
      </c>
      <c r="C68" s="179">
        <v>43041</v>
      </c>
      <c r="D68" s="244" t="s">
        <v>363</v>
      </c>
      <c r="E68" s="192" t="s">
        <v>66</v>
      </c>
      <c r="F68" s="457" t="s">
        <v>73</v>
      </c>
      <c r="G68" s="458" t="s">
        <v>383</v>
      </c>
      <c r="H68" s="504" t="s">
        <v>384</v>
      </c>
      <c r="I68" s="193" t="s">
        <v>68</v>
      </c>
      <c r="J68" s="239" t="s">
        <v>385</v>
      </c>
      <c r="K68" s="459">
        <v>234</v>
      </c>
      <c r="L68" s="458">
        <v>1</v>
      </c>
      <c r="M68" s="460">
        <v>4144</v>
      </c>
      <c r="N68" s="461" t="s">
        <v>70</v>
      </c>
      <c r="O68" s="462">
        <v>4972800</v>
      </c>
      <c r="P68" s="461" t="s">
        <v>386</v>
      </c>
      <c r="Q68" s="563" t="s">
        <v>387</v>
      </c>
    </row>
    <row r="69" spans="2:17" ht="140.25" x14ac:dyDescent="0.25">
      <c r="B69" s="1182">
        <v>62</v>
      </c>
      <c r="C69" s="218">
        <v>42752</v>
      </c>
      <c r="D69" s="244" t="s">
        <v>363</v>
      </c>
      <c r="E69" s="369" t="s">
        <v>119</v>
      </c>
      <c r="F69" s="369" t="s">
        <v>78</v>
      </c>
      <c r="G69" s="369" t="s">
        <v>391</v>
      </c>
      <c r="H69" s="507" t="s">
        <v>392</v>
      </c>
      <c r="I69" s="369" t="s">
        <v>205</v>
      </c>
      <c r="J69" s="239" t="s">
        <v>130</v>
      </c>
      <c r="K69" s="247">
        <v>196.4</v>
      </c>
      <c r="L69" s="249" t="s">
        <v>233</v>
      </c>
      <c r="M69" s="247">
        <v>21759.8</v>
      </c>
      <c r="N69" s="369" t="s">
        <v>80</v>
      </c>
      <c r="O69" s="374">
        <v>4351960</v>
      </c>
      <c r="P69" s="1044"/>
      <c r="Q69" s="1198" t="s">
        <v>393</v>
      </c>
    </row>
    <row r="70" spans="2:17" ht="153" x14ac:dyDescent="0.25">
      <c r="B70" s="408">
        <v>63</v>
      </c>
      <c r="C70" s="179">
        <v>42990</v>
      </c>
      <c r="D70" s="244" t="s">
        <v>363</v>
      </c>
      <c r="E70" s="239" t="s">
        <v>94</v>
      </c>
      <c r="F70" s="1155" t="s">
        <v>95</v>
      </c>
      <c r="G70" s="239" t="s">
        <v>404</v>
      </c>
      <c r="H70" s="298" t="s">
        <v>405</v>
      </c>
      <c r="I70" s="208" t="s">
        <v>406</v>
      </c>
      <c r="J70" s="239" t="s">
        <v>135</v>
      </c>
      <c r="K70" s="124">
        <v>184</v>
      </c>
      <c r="L70" s="360" t="s">
        <v>407</v>
      </c>
      <c r="M70" s="212">
        <v>3116.1</v>
      </c>
      <c r="N70" s="239" t="s">
        <v>70</v>
      </c>
      <c r="O70" s="128">
        <v>2730300</v>
      </c>
      <c r="P70" s="210" t="s">
        <v>408</v>
      </c>
      <c r="Q70" s="802" t="s">
        <v>409</v>
      </c>
    </row>
    <row r="71" spans="2:17" ht="63.75" x14ac:dyDescent="0.25">
      <c r="B71" s="408">
        <v>64</v>
      </c>
      <c r="C71" s="517">
        <v>42916</v>
      </c>
      <c r="D71" s="244" t="s">
        <v>363</v>
      </c>
      <c r="E71" s="241" t="s">
        <v>66</v>
      </c>
      <c r="F71" s="241" t="s">
        <v>434</v>
      </c>
      <c r="G71" s="241" t="s">
        <v>435</v>
      </c>
      <c r="H71" s="498" t="s">
        <v>436</v>
      </c>
      <c r="I71" s="241" t="s">
        <v>105</v>
      </c>
      <c r="J71" s="239" t="s">
        <v>72</v>
      </c>
      <c r="K71" s="247">
        <v>160</v>
      </c>
      <c r="L71" s="241">
        <v>1.5</v>
      </c>
      <c r="M71" s="247">
        <v>4679.04</v>
      </c>
      <c r="N71" s="241" t="s">
        <v>70</v>
      </c>
      <c r="O71" s="247">
        <v>3743234</v>
      </c>
      <c r="P71" s="376" t="s">
        <v>437</v>
      </c>
      <c r="Q71" s="801" t="s">
        <v>438</v>
      </c>
    </row>
    <row r="72" spans="2:17" ht="127.5" x14ac:dyDescent="0.25">
      <c r="B72" s="408">
        <v>65</v>
      </c>
      <c r="C72" s="179">
        <v>42990</v>
      </c>
      <c r="D72" s="244" t="s">
        <v>363</v>
      </c>
      <c r="E72" s="239" t="s">
        <v>100</v>
      </c>
      <c r="F72" s="1155" t="s">
        <v>101</v>
      </c>
      <c r="G72" s="239" t="s">
        <v>454</v>
      </c>
      <c r="H72" s="298" t="s">
        <v>455</v>
      </c>
      <c r="I72" s="208" t="s">
        <v>456</v>
      </c>
      <c r="J72" s="239" t="s">
        <v>102</v>
      </c>
      <c r="K72" s="124">
        <v>144</v>
      </c>
      <c r="L72" s="360">
        <v>3</v>
      </c>
      <c r="M72" s="212">
        <v>59.32</v>
      </c>
      <c r="N72" s="239" t="s">
        <v>99</v>
      </c>
      <c r="O72" s="128">
        <v>1281800</v>
      </c>
      <c r="P72" s="210" t="s">
        <v>457</v>
      </c>
      <c r="Q72" s="802" t="s">
        <v>458</v>
      </c>
    </row>
    <row r="73" spans="2:17" ht="114.75" x14ac:dyDescent="0.25">
      <c r="B73" s="408">
        <v>66</v>
      </c>
      <c r="C73" s="179">
        <v>42990</v>
      </c>
      <c r="D73" s="244" t="s">
        <v>363</v>
      </c>
      <c r="E73" s="239" t="s">
        <v>88</v>
      </c>
      <c r="F73" s="1155" t="s">
        <v>169</v>
      </c>
      <c r="G73" s="239" t="s">
        <v>490</v>
      </c>
      <c r="H73" s="298" t="s">
        <v>491</v>
      </c>
      <c r="I73" s="239" t="s">
        <v>492</v>
      </c>
      <c r="J73" s="239" t="s">
        <v>130</v>
      </c>
      <c r="K73" s="242">
        <v>111.55</v>
      </c>
      <c r="L73" s="239">
        <v>1</v>
      </c>
      <c r="M73" s="242">
        <v>271.92</v>
      </c>
      <c r="N73" s="239" t="s">
        <v>99</v>
      </c>
      <c r="O73" s="178">
        <v>2151500</v>
      </c>
      <c r="P73" s="210" t="s">
        <v>368</v>
      </c>
      <c r="Q73" s="802" t="s">
        <v>493</v>
      </c>
    </row>
    <row r="74" spans="2:17" ht="89.25" x14ac:dyDescent="0.25">
      <c r="B74" s="1182">
        <v>67</v>
      </c>
      <c r="C74" s="517">
        <v>42916</v>
      </c>
      <c r="D74" s="244" t="s">
        <v>363</v>
      </c>
      <c r="E74" s="241" t="s">
        <v>88</v>
      </c>
      <c r="F74" s="241" t="s">
        <v>169</v>
      </c>
      <c r="G74" s="241" t="s">
        <v>494</v>
      </c>
      <c r="H74" s="498" t="s">
        <v>495</v>
      </c>
      <c r="I74" s="241" t="s">
        <v>496</v>
      </c>
      <c r="J74" s="239" t="s">
        <v>130</v>
      </c>
      <c r="K74" s="247">
        <v>110.53</v>
      </c>
      <c r="L74" s="241">
        <v>1</v>
      </c>
      <c r="M74" s="247">
        <v>280.19</v>
      </c>
      <c r="N74" s="241" t="s">
        <v>99</v>
      </c>
      <c r="O74" s="1149">
        <v>2157000</v>
      </c>
      <c r="P74" s="376" t="s">
        <v>437</v>
      </c>
      <c r="Q74" s="801" t="s">
        <v>497</v>
      </c>
    </row>
    <row r="75" spans="2:17" ht="127.5" x14ac:dyDescent="0.25">
      <c r="B75" s="1182">
        <v>68</v>
      </c>
      <c r="C75" s="517">
        <v>42916</v>
      </c>
      <c r="D75" s="244" t="s">
        <v>363</v>
      </c>
      <c r="E75" s="241" t="s">
        <v>122</v>
      </c>
      <c r="F75" s="241" t="s">
        <v>202</v>
      </c>
      <c r="G75" s="241" t="s">
        <v>523</v>
      </c>
      <c r="H75" s="498" t="s">
        <v>524</v>
      </c>
      <c r="I75" s="205" t="s">
        <v>525</v>
      </c>
      <c r="J75" s="239" t="s">
        <v>130</v>
      </c>
      <c r="K75" s="1145">
        <v>99</v>
      </c>
      <c r="L75" s="371">
        <v>3</v>
      </c>
      <c r="M75" s="622">
        <v>469.92</v>
      </c>
      <c r="N75" s="241" t="s">
        <v>99</v>
      </c>
      <c r="O75" s="623">
        <v>1753600</v>
      </c>
      <c r="P75" s="376" t="s">
        <v>437</v>
      </c>
      <c r="Q75" s="801" t="s">
        <v>527</v>
      </c>
    </row>
    <row r="76" spans="2:17" ht="255" x14ac:dyDescent="0.25">
      <c r="B76" s="408">
        <v>69</v>
      </c>
      <c r="C76" s="218">
        <v>42782</v>
      </c>
      <c r="D76" s="244" t="s">
        <v>363</v>
      </c>
      <c r="E76" s="1021" t="s">
        <v>94</v>
      </c>
      <c r="F76" s="1162" t="s">
        <v>148</v>
      </c>
      <c r="G76" s="1021" t="s">
        <v>528</v>
      </c>
      <c r="H76" s="521" t="s">
        <v>529</v>
      </c>
      <c r="I76" s="1162" t="s">
        <v>79</v>
      </c>
      <c r="J76" s="239" t="s">
        <v>530</v>
      </c>
      <c r="K76" s="370">
        <v>97.5</v>
      </c>
      <c r="L76" s="371" t="s">
        <v>367</v>
      </c>
      <c r="M76" s="1163">
        <v>0.08</v>
      </c>
      <c r="N76" s="376" t="s">
        <v>70</v>
      </c>
      <c r="O76" s="1164">
        <v>3022564</v>
      </c>
      <c r="P76" s="1021" t="s">
        <v>531</v>
      </c>
      <c r="Q76" s="1036" t="s">
        <v>532</v>
      </c>
    </row>
    <row r="77" spans="2:17" ht="127.5" x14ac:dyDescent="0.25">
      <c r="B77" s="1182">
        <v>70</v>
      </c>
      <c r="C77" s="517">
        <v>42916</v>
      </c>
      <c r="D77" s="244" t="s">
        <v>363</v>
      </c>
      <c r="E77" s="241" t="s">
        <v>122</v>
      </c>
      <c r="F77" s="241" t="s">
        <v>202</v>
      </c>
      <c r="G77" s="241" t="s">
        <v>533</v>
      </c>
      <c r="H77" s="498" t="s">
        <v>534</v>
      </c>
      <c r="I77" s="205" t="s">
        <v>535</v>
      </c>
      <c r="J77" s="239" t="s">
        <v>130</v>
      </c>
      <c r="K77" s="1145">
        <v>94.2</v>
      </c>
      <c r="L77" s="371">
        <v>5</v>
      </c>
      <c r="M77" s="622">
        <v>1090.0999999999999</v>
      </c>
      <c r="N77" s="241" t="s">
        <v>99</v>
      </c>
      <c r="O77" s="623">
        <v>1608340</v>
      </c>
      <c r="P77" s="376" t="s">
        <v>437</v>
      </c>
      <c r="Q77" s="801" t="s">
        <v>536</v>
      </c>
    </row>
    <row r="78" spans="2:17" ht="127.5" x14ac:dyDescent="0.25">
      <c r="B78" s="1182">
        <v>71</v>
      </c>
      <c r="C78" s="517">
        <v>42916</v>
      </c>
      <c r="D78" s="244" t="s">
        <v>363</v>
      </c>
      <c r="E78" s="241" t="s">
        <v>122</v>
      </c>
      <c r="F78" s="241" t="s">
        <v>202</v>
      </c>
      <c r="G78" s="241" t="s">
        <v>542</v>
      </c>
      <c r="H78" s="498" t="s">
        <v>543</v>
      </c>
      <c r="I78" s="205" t="s">
        <v>544</v>
      </c>
      <c r="J78" s="239" t="s">
        <v>130</v>
      </c>
      <c r="K78" s="1145">
        <v>88.86</v>
      </c>
      <c r="L78" s="371">
        <v>0.01</v>
      </c>
      <c r="M78" s="622">
        <v>0.26</v>
      </c>
      <c r="N78" s="241" t="s">
        <v>99</v>
      </c>
      <c r="O78" s="623">
        <v>1551300</v>
      </c>
      <c r="P78" s="376" t="s">
        <v>437</v>
      </c>
      <c r="Q78" s="801" t="s">
        <v>545</v>
      </c>
    </row>
    <row r="79" spans="2:17" ht="140.25" x14ac:dyDescent="0.25">
      <c r="B79" s="408">
        <v>72</v>
      </c>
      <c r="C79" s="517">
        <v>42916</v>
      </c>
      <c r="D79" s="244" t="s">
        <v>363</v>
      </c>
      <c r="E79" s="241" t="s">
        <v>122</v>
      </c>
      <c r="F79" s="241" t="s">
        <v>202</v>
      </c>
      <c r="G79" s="241" t="s">
        <v>542</v>
      </c>
      <c r="H79" s="498" t="s">
        <v>546</v>
      </c>
      <c r="I79" s="205" t="s">
        <v>547</v>
      </c>
      <c r="J79" s="239" t="s">
        <v>130</v>
      </c>
      <c r="K79" s="1145">
        <v>88.66</v>
      </c>
      <c r="L79" s="371">
        <v>0.01</v>
      </c>
      <c r="M79" s="622">
        <v>0.35</v>
      </c>
      <c r="N79" s="241" t="s">
        <v>99</v>
      </c>
      <c r="O79" s="623">
        <v>1303000</v>
      </c>
      <c r="P79" s="376" t="s">
        <v>437</v>
      </c>
      <c r="Q79" s="801" t="s">
        <v>548</v>
      </c>
    </row>
    <row r="80" spans="2:17" ht="63.75" x14ac:dyDescent="0.25">
      <c r="B80" s="1182">
        <v>73</v>
      </c>
      <c r="C80" s="179">
        <v>42955</v>
      </c>
      <c r="D80" s="244" t="s">
        <v>363</v>
      </c>
      <c r="E80" s="194" t="s">
        <v>66</v>
      </c>
      <c r="F80" s="472" t="s">
        <v>549</v>
      </c>
      <c r="G80" s="203" t="s">
        <v>550</v>
      </c>
      <c r="H80" s="476" t="s">
        <v>551</v>
      </c>
      <c r="I80" s="203" t="s">
        <v>68</v>
      </c>
      <c r="J80" s="239" t="s">
        <v>552</v>
      </c>
      <c r="K80" s="473">
        <v>87.99</v>
      </c>
      <c r="L80" s="474" t="s">
        <v>367</v>
      </c>
      <c r="M80" s="475">
        <v>0.08</v>
      </c>
      <c r="N80" s="476" t="s">
        <v>70</v>
      </c>
      <c r="O80" s="477">
        <v>1724000</v>
      </c>
      <c r="P80" s="194" t="s">
        <v>553</v>
      </c>
      <c r="Q80" s="572" t="s">
        <v>554</v>
      </c>
    </row>
    <row r="81" spans="2:17" ht="114.75" x14ac:dyDescent="0.25">
      <c r="B81" s="408">
        <v>74</v>
      </c>
      <c r="C81" s="179">
        <v>42990</v>
      </c>
      <c r="D81" s="244" t="s">
        <v>363</v>
      </c>
      <c r="E81" s="239" t="s">
        <v>100</v>
      </c>
      <c r="F81" s="1155" t="s">
        <v>101</v>
      </c>
      <c r="G81" s="239" t="s">
        <v>572</v>
      </c>
      <c r="H81" s="298" t="s">
        <v>573</v>
      </c>
      <c r="I81" s="208" t="s">
        <v>574</v>
      </c>
      <c r="J81" s="239" t="s">
        <v>102</v>
      </c>
      <c r="K81" s="124">
        <v>80</v>
      </c>
      <c r="L81" s="360">
        <v>3</v>
      </c>
      <c r="M81" s="212">
        <v>125.49</v>
      </c>
      <c r="N81" s="239" t="s">
        <v>99</v>
      </c>
      <c r="O81" s="128">
        <v>1552000</v>
      </c>
      <c r="P81" s="210" t="s">
        <v>575</v>
      </c>
      <c r="Q81" s="802" t="s">
        <v>576</v>
      </c>
    </row>
    <row r="82" spans="2:17" ht="191.25" x14ac:dyDescent="0.25">
      <c r="B82" s="1182">
        <v>75</v>
      </c>
      <c r="C82" s="517">
        <v>42916</v>
      </c>
      <c r="D82" s="244" t="s">
        <v>363</v>
      </c>
      <c r="E82" s="241" t="s">
        <v>122</v>
      </c>
      <c r="F82" s="241" t="s">
        <v>202</v>
      </c>
      <c r="G82" s="241" t="s">
        <v>542</v>
      </c>
      <c r="H82" s="498" t="s">
        <v>577</v>
      </c>
      <c r="I82" s="241" t="s">
        <v>578</v>
      </c>
      <c r="J82" s="239" t="s">
        <v>130</v>
      </c>
      <c r="K82" s="247">
        <v>79.349999999999994</v>
      </c>
      <c r="L82" s="241">
        <v>0.01</v>
      </c>
      <c r="M82" s="247">
        <v>0.44</v>
      </c>
      <c r="N82" s="241" t="s">
        <v>99</v>
      </c>
      <c r="O82" s="247">
        <v>1318700</v>
      </c>
      <c r="P82" s="376" t="s">
        <v>437</v>
      </c>
      <c r="Q82" s="801" t="s">
        <v>579</v>
      </c>
    </row>
    <row r="83" spans="2:17" ht="165.75" x14ac:dyDescent="0.25">
      <c r="B83" s="408">
        <v>76</v>
      </c>
      <c r="C83" s="517">
        <v>42916</v>
      </c>
      <c r="D83" s="244" t="s">
        <v>363</v>
      </c>
      <c r="E83" s="241" t="s">
        <v>122</v>
      </c>
      <c r="F83" s="241" t="s">
        <v>202</v>
      </c>
      <c r="G83" s="241" t="s">
        <v>580</v>
      </c>
      <c r="H83" s="498" t="s">
        <v>581</v>
      </c>
      <c r="I83" s="241" t="s">
        <v>582</v>
      </c>
      <c r="J83" s="239" t="s">
        <v>130</v>
      </c>
      <c r="K83" s="247">
        <v>78</v>
      </c>
      <c r="L83" s="241">
        <v>0.01</v>
      </c>
      <c r="M83" s="247">
        <v>1.76</v>
      </c>
      <c r="N83" s="241" t="s">
        <v>99</v>
      </c>
      <c r="O83" s="247">
        <v>1288000</v>
      </c>
      <c r="P83" s="376" t="s">
        <v>437</v>
      </c>
      <c r="Q83" s="801" t="s">
        <v>583</v>
      </c>
    </row>
    <row r="84" spans="2:17" ht="140.25" x14ac:dyDescent="0.25">
      <c r="B84" s="408">
        <v>77</v>
      </c>
      <c r="C84" s="517">
        <v>42916</v>
      </c>
      <c r="D84" s="244" t="s">
        <v>363</v>
      </c>
      <c r="E84" s="241" t="s">
        <v>122</v>
      </c>
      <c r="F84" s="241" t="s">
        <v>202</v>
      </c>
      <c r="G84" s="241" t="s">
        <v>580</v>
      </c>
      <c r="H84" s="498" t="s">
        <v>588</v>
      </c>
      <c r="I84" s="241" t="s">
        <v>589</v>
      </c>
      <c r="J84" s="239" t="s">
        <v>130</v>
      </c>
      <c r="K84" s="247">
        <v>76.98</v>
      </c>
      <c r="L84" s="241">
        <v>0.01</v>
      </c>
      <c r="M84" s="247">
        <v>0.35</v>
      </c>
      <c r="N84" s="241" t="s">
        <v>99</v>
      </c>
      <c r="O84" s="247">
        <v>1414000</v>
      </c>
      <c r="P84" s="376" t="s">
        <v>437</v>
      </c>
      <c r="Q84" s="801" t="s">
        <v>590</v>
      </c>
    </row>
    <row r="85" spans="2:17" ht="140.25" x14ac:dyDescent="0.25">
      <c r="B85" s="1182">
        <v>78</v>
      </c>
      <c r="C85" s="517">
        <v>42916</v>
      </c>
      <c r="D85" s="244" t="s">
        <v>363</v>
      </c>
      <c r="E85" s="241" t="s">
        <v>122</v>
      </c>
      <c r="F85" s="241" t="s">
        <v>202</v>
      </c>
      <c r="G85" s="241" t="s">
        <v>542</v>
      </c>
      <c r="H85" s="498" t="s">
        <v>591</v>
      </c>
      <c r="I85" s="205" t="s">
        <v>592</v>
      </c>
      <c r="J85" s="239" t="s">
        <v>130</v>
      </c>
      <c r="K85" s="1145">
        <v>74.900000000000006</v>
      </c>
      <c r="L85" s="371">
        <v>0.01</v>
      </c>
      <c r="M85" s="622">
        <v>0.44</v>
      </c>
      <c r="N85" s="241" t="s">
        <v>99</v>
      </c>
      <c r="O85" s="623">
        <v>800700</v>
      </c>
      <c r="P85" s="376" t="s">
        <v>437</v>
      </c>
      <c r="Q85" s="801" t="s">
        <v>593</v>
      </c>
    </row>
    <row r="86" spans="2:17" ht="204" x14ac:dyDescent="0.25">
      <c r="B86" s="1182">
        <v>79</v>
      </c>
      <c r="C86" s="179">
        <v>43055</v>
      </c>
      <c r="D86" s="244" t="s">
        <v>363</v>
      </c>
      <c r="E86" s="240" t="s">
        <v>103</v>
      </c>
      <c r="F86" s="239" t="s">
        <v>78</v>
      </c>
      <c r="G86" s="239" t="s">
        <v>608</v>
      </c>
      <c r="H86" s="298" t="s">
        <v>609</v>
      </c>
      <c r="I86" s="208" t="s">
        <v>79</v>
      </c>
      <c r="J86" s="239" t="s">
        <v>530</v>
      </c>
      <c r="K86" s="124">
        <v>71.2</v>
      </c>
      <c r="L86" s="360" t="s">
        <v>98</v>
      </c>
      <c r="M86" s="212">
        <v>0.08</v>
      </c>
      <c r="N86" s="239" t="s">
        <v>70</v>
      </c>
      <c r="O86" s="128">
        <v>937100</v>
      </c>
      <c r="P86" s="210"/>
      <c r="Q86" s="1188" t="s">
        <v>610</v>
      </c>
    </row>
    <row r="87" spans="2:17" ht="102" x14ac:dyDescent="0.25">
      <c r="B87" s="408">
        <v>80</v>
      </c>
      <c r="C87" s="517">
        <v>42916</v>
      </c>
      <c r="D87" s="244" t="s">
        <v>363</v>
      </c>
      <c r="E87" s="241" t="s">
        <v>122</v>
      </c>
      <c r="F87" s="241" t="s">
        <v>202</v>
      </c>
      <c r="G87" s="241" t="s">
        <v>621</v>
      </c>
      <c r="H87" s="298" t="s">
        <v>622</v>
      </c>
      <c r="I87" s="241" t="s">
        <v>623</v>
      </c>
      <c r="J87" s="239" t="s">
        <v>130</v>
      </c>
      <c r="K87" s="247">
        <v>62.5</v>
      </c>
      <c r="L87" s="241">
        <v>5</v>
      </c>
      <c r="M87" s="247">
        <v>461.23</v>
      </c>
      <c r="N87" s="241" t="s">
        <v>99</v>
      </c>
      <c r="O87" s="247">
        <v>1062800</v>
      </c>
      <c r="P87" s="376" t="s">
        <v>437</v>
      </c>
      <c r="Q87" s="801" t="s">
        <v>624</v>
      </c>
    </row>
    <row r="88" spans="2:17" ht="51" x14ac:dyDescent="0.25">
      <c r="B88" s="1182">
        <v>81</v>
      </c>
      <c r="C88" s="517">
        <v>42916</v>
      </c>
      <c r="D88" s="244" t="s">
        <v>363</v>
      </c>
      <c r="E88" s="241" t="s">
        <v>122</v>
      </c>
      <c r="F88" s="241" t="s">
        <v>202</v>
      </c>
      <c r="G88" s="241" t="s">
        <v>621</v>
      </c>
      <c r="H88" s="298" t="s">
        <v>622</v>
      </c>
      <c r="I88" s="241" t="s">
        <v>623</v>
      </c>
      <c r="J88" s="239" t="s">
        <v>130</v>
      </c>
      <c r="K88" s="247">
        <v>62.5</v>
      </c>
      <c r="L88" s="241">
        <v>0.01</v>
      </c>
      <c r="M88" s="247">
        <v>461.23</v>
      </c>
      <c r="N88" s="241" t="s">
        <v>99</v>
      </c>
      <c r="O88" s="247">
        <v>1062800</v>
      </c>
      <c r="P88" s="376" t="s">
        <v>437</v>
      </c>
      <c r="Q88" s="801" t="s">
        <v>625</v>
      </c>
    </row>
    <row r="89" spans="2:17" ht="153" x14ac:dyDescent="0.25">
      <c r="B89" s="408">
        <v>82</v>
      </c>
      <c r="C89" s="517">
        <v>42916</v>
      </c>
      <c r="D89" s="244" t="s">
        <v>363</v>
      </c>
      <c r="E89" s="241" t="s">
        <v>122</v>
      </c>
      <c r="F89" s="241" t="s">
        <v>202</v>
      </c>
      <c r="G89" s="241" t="s">
        <v>542</v>
      </c>
      <c r="H89" s="498" t="s">
        <v>634</v>
      </c>
      <c r="I89" s="205" t="s">
        <v>635</v>
      </c>
      <c r="J89" s="239" t="s">
        <v>130</v>
      </c>
      <c r="K89" s="1145">
        <v>58.42</v>
      </c>
      <c r="L89" s="371">
        <v>0.01</v>
      </c>
      <c r="M89" s="622">
        <v>1.23</v>
      </c>
      <c r="N89" s="241" t="s">
        <v>99</v>
      </c>
      <c r="O89" s="623">
        <v>594000</v>
      </c>
      <c r="P89" s="376" t="s">
        <v>437</v>
      </c>
      <c r="Q89" s="801" t="s">
        <v>636</v>
      </c>
    </row>
    <row r="90" spans="2:17" ht="153" x14ac:dyDescent="0.25">
      <c r="B90" s="1182">
        <v>83</v>
      </c>
      <c r="C90" s="517">
        <v>42916</v>
      </c>
      <c r="D90" s="244" t="s">
        <v>363</v>
      </c>
      <c r="E90" s="241" t="s">
        <v>122</v>
      </c>
      <c r="F90" s="241" t="s">
        <v>202</v>
      </c>
      <c r="G90" s="241" t="s">
        <v>580</v>
      </c>
      <c r="H90" s="498" t="s">
        <v>646</v>
      </c>
      <c r="I90" s="241" t="s">
        <v>647</v>
      </c>
      <c r="J90" s="239" t="s">
        <v>130</v>
      </c>
      <c r="K90" s="247">
        <v>54</v>
      </c>
      <c r="L90" s="241">
        <v>0.01</v>
      </c>
      <c r="M90" s="247">
        <v>0.53</v>
      </c>
      <c r="N90" s="241" t="s">
        <v>99</v>
      </c>
      <c r="O90" s="247">
        <v>713000</v>
      </c>
      <c r="P90" s="376" t="s">
        <v>437</v>
      </c>
      <c r="Q90" s="801" t="s">
        <v>648</v>
      </c>
    </row>
    <row r="91" spans="2:17" ht="90" x14ac:dyDescent="0.25">
      <c r="B91" s="1182">
        <v>84</v>
      </c>
      <c r="C91" s="179">
        <v>42808</v>
      </c>
      <c r="D91" s="244" t="s">
        <v>363</v>
      </c>
      <c r="E91" s="239" t="s">
        <v>122</v>
      </c>
      <c r="F91" s="239" t="s">
        <v>202</v>
      </c>
      <c r="G91" s="239" t="s">
        <v>651</v>
      </c>
      <c r="H91" s="298" t="s">
        <v>622</v>
      </c>
      <c r="I91" s="208" t="s">
        <v>652</v>
      </c>
      <c r="J91" s="239" t="s">
        <v>130</v>
      </c>
      <c r="K91" s="124">
        <v>49.2</v>
      </c>
      <c r="L91" s="360">
        <v>3</v>
      </c>
      <c r="M91" s="212">
        <v>138.91</v>
      </c>
      <c r="N91" s="239" t="s">
        <v>99</v>
      </c>
      <c r="O91" s="128">
        <v>866270</v>
      </c>
      <c r="P91" s="1165" t="s">
        <v>653</v>
      </c>
      <c r="Q91" s="802" t="s">
        <v>654</v>
      </c>
    </row>
    <row r="92" spans="2:17" ht="51" x14ac:dyDescent="0.25">
      <c r="B92" s="408">
        <v>85</v>
      </c>
      <c r="C92" s="517">
        <v>42916</v>
      </c>
      <c r="D92" s="244" t="s">
        <v>363</v>
      </c>
      <c r="E92" s="241" t="s">
        <v>119</v>
      </c>
      <c r="F92" s="241" t="s">
        <v>78</v>
      </c>
      <c r="G92" s="241" t="s">
        <v>675</v>
      </c>
      <c r="H92" s="498" t="s">
        <v>676</v>
      </c>
      <c r="I92" s="241" t="s">
        <v>205</v>
      </c>
      <c r="J92" s="620" t="s">
        <v>113</v>
      </c>
      <c r="K92" s="247">
        <v>44</v>
      </c>
      <c r="L92" s="241" t="s">
        <v>74</v>
      </c>
      <c r="M92" s="247">
        <v>3654</v>
      </c>
      <c r="N92" s="241" t="s">
        <v>80</v>
      </c>
      <c r="O92" s="247">
        <v>13860000</v>
      </c>
      <c r="P92" s="376" t="s">
        <v>437</v>
      </c>
      <c r="Q92" s="801" t="s">
        <v>677</v>
      </c>
    </row>
    <row r="93" spans="2:17" ht="114.75" x14ac:dyDescent="0.25">
      <c r="B93" s="408">
        <v>86</v>
      </c>
      <c r="C93" s="179">
        <v>42990</v>
      </c>
      <c r="D93" s="244" t="s">
        <v>363</v>
      </c>
      <c r="E93" s="240" t="s">
        <v>103</v>
      </c>
      <c r="F93" s="1155" t="s">
        <v>78</v>
      </c>
      <c r="G93" s="239" t="s">
        <v>684</v>
      </c>
      <c r="H93" s="298" t="s">
        <v>685</v>
      </c>
      <c r="I93" s="208" t="s">
        <v>205</v>
      </c>
      <c r="J93" s="239" t="s">
        <v>72</v>
      </c>
      <c r="K93" s="124">
        <v>42.5</v>
      </c>
      <c r="L93" s="360" t="s">
        <v>367</v>
      </c>
      <c r="M93" s="212">
        <v>0.08</v>
      </c>
      <c r="N93" s="239" t="s">
        <v>70</v>
      </c>
      <c r="O93" s="128">
        <v>1130880</v>
      </c>
      <c r="P93" s="210" t="s">
        <v>686</v>
      </c>
      <c r="Q93" s="802" t="s">
        <v>687</v>
      </c>
    </row>
    <row r="94" spans="2:17" ht="63.75" x14ac:dyDescent="0.25">
      <c r="B94" s="408">
        <v>87</v>
      </c>
      <c r="C94" s="179">
        <v>42867</v>
      </c>
      <c r="D94" s="244" t="s">
        <v>363</v>
      </c>
      <c r="E94" s="243" t="s">
        <v>66</v>
      </c>
      <c r="F94" s="243" t="s">
        <v>156</v>
      </c>
      <c r="G94" s="243" t="s">
        <v>707</v>
      </c>
      <c r="H94" s="461" t="s">
        <v>157</v>
      </c>
      <c r="I94" s="197" t="s">
        <v>68</v>
      </c>
      <c r="J94" s="243" t="s">
        <v>708</v>
      </c>
      <c r="K94" s="125">
        <v>34</v>
      </c>
      <c r="L94" s="621">
        <v>45</v>
      </c>
      <c r="M94" s="730">
        <v>70000</v>
      </c>
      <c r="N94" s="243" t="s">
        <v>70</v>
      </c>
      <c r="O94" s="1146">
        <v>1862900</v>
      </c>
      <c r="P94" s="294"/>
      <c r="Q94" s="1192" t="s">
        <v>709</v>
      </c>
    </row>
    <row r="95" spans="2:17" ht="127.5" x14ac:dyDescent="0.25">
      <c r="B95" s="408">
        <v>88</v>
      </c>
      <c r="C95" s="517">
        <v>42916</v>
      </c>
      <c r="D95" s="244" t="s">
        <v>363</v>
      </c>
      <c r="E95" s="241" t="s">
        <v>122</v>
      </c>
      <c r="F95" s="241" t="s">
        <v>202</v>
      </c>
      <c r="G95" s="241" t="s">
        <v>542</v>
      </c>
      <c r="H95" s="498" t="s">
        <v>716</v>
      </c>
      <c r="I95" s="241" t="s">
        <v>717</v>
      </c>
      <c r="J95" s="239" t="s">
        <v>130</v>
      </c>
      <c r="K95" s="247">
        <v>30</v>
      </c>
      <c r="L95" s="241">
        <v>0.01</v>
      </c>
      <c r="M95" s="247">
        <v>0.33</v>
      </c>
      <c r="N95" s="241" t="s">
        <v>99</v>
      </c>
      <c r="O95" s="247">
        <v>491800</v>
      </c>
      <c r="P95" s="376" t="s">
        <v>437</v>
      </c>
      <c r="Q95" s="801" t="s">
        <v>718</v>
      </c>
    </row>
    <row r="96" spans="2:17" ht="51" x14ac:dyDescent="0.25">
      <c r="B96" s="408">
        <v>89</v>
      </c>
      <c r="C96" s="517">
        <v>42916</v>
      </c>
      <c r="D96" s="244" t="s">
        <v>363</v>
      </c>
      <c r="E96" s="241" t="s">
        <v>119</v>
      </c>
      <c r="F96" s="241" t="s">
        <v>78</v>
      </c>
      <c r="G96" s="241" t="s">
        <v>725</v>
      </c>
      <c r="H96" s="498" t="s">
        <v>726</v>
      </c>
      <c r="I96" s="241" t="s">
        <v>205</v>
      </c>
      <c r="J96" s="620" t="s">
        <v>113</v>
      </c>
      <c r="K96" s="247">
        <v>24.9</v>
      </c>
      <c r="L96" s="241" t="s">
        <v>74</v>
      </c>
      <c r="M96" s="247">
        <v>1082.3800000000001</v>
      </c>
      <c r="N96" s="241" t="s">
        <v>80</v>
      </c>
      <c r="O96" s="247">
        <v>649100</v>
      </c>
      <c r="P96" s="376" t="s">
        <v>437</v>
      </c>
      <c r="Q96" s="801" t="s">
        <v>727</v>
      </c>
    </row>
    <row r="97" spans="2:17" ht="127.5" x14ac:dyDescent="0.25">
      <c r="B97" s="1182">
        <v>90</v>
      </c>
      <c r="C97" s="218">
        <v>42752</v>
      </c>
      <c r="D97" s="244" t="s">
        <v>363</v>
      </c>
      <c r="E97" s="369" t="s">
        <v>119</v>
      </c>
      <c r="F97" s="369" t="s">
        <v>78</v>
      </c>
      <c r="G97" s="369" t="s">
        <v>391</v>
      </c>
      <c r="H97" s="507" t="s">
        <v>728</v>
      </c>
      <c r="I97" s="369" t="s">
        <v>205</v>
      </c>
      <c r="J97" s="239" t="s">
        <v>130</v>
      </c>
      <c r="K97" s="374">
        <v>22.7</v>
      </c>
      <c r="L97" s="794" t="s">
        <v>233</v>
      </c>
      <c r="M97" s="374">
        <v>2526.5</v>
      </c>
      <c r="N97" s="369" t="s">
        <v>80</v>
      </c>
      <c r="O97" s="374">
        <v>505304</v>
      </c>
      <c r="P97" s="1044"/>
      <c r="Q97" s="1198" t="s">
        <v>729</v>
      </c>
    </row>
    <row r="98" spans="2:17" ht="51" x14ac:dyDescent="0.25">
      <c r="B98" s="1182">
        <v>91</v>
      </c>
      <c r="C98" s="179">
        <v>43055</v>
      </c>
      <c r="D98" s="244" t="s">
        <v>363</v>
      </c>
      <c r="E98" s="239" t="s">
        <v>66</v>
      </c>
      <c r="F98" s="239" t="s">
        <v>73</v>
      </c>
      <c r="G98" s="240" t="s">
        <v>750</v>
      </c>
      <c r="H98" s="298" t="s">
        <v>751</v>
      </c>
      <c r="I98" s="208" t="s">
        <v>68</v>
      </c>
      <c r="J98" s="620" t="s">
        <v>113</v>
      </c>
      <c r="K98" s="242">
        <v>20</v>
      </c>
      <c r="L98" s="360" t="s">
        <v>98</v>
      </c>
      <c r="M98" s="242">
        <v>0.08</v>
      </c>
      <c r="N98" s="239" t="s">
        <v>70</v>
      </c>
      <c r="O98" s="242">
        <v>828100</v>
      </c>
      <c r="P98" s="239" t="s">
        <v>752</v>
      </c>
      <c r="Q98" s="1188" t="s">
        <v>753</v>
      </c>
    </row>
    <row r="99" spans="2:17" ht="89.25" x14ac:dyDescent="0.25">
      <c r="B99" s="1182">
        <v>92</v>
      </c>
      <c r="C99" s="517">
        <v>42916</v>
      </c>
      <c r="D99" s="244" t="s">
        <v>363</v>
      </c>
      <c r="E99" s="241" t="s">
        <v>103</v>
      </c>
      <c r="F99" s="241" t="s">
        <v>78</v>
      </c>
      <c r="G99" s="241" t="s">
        <v>762</v>
      </c>
      <c r="H99" s="498" t="s">
        <v>763</v>
      </c>
      <c r="I99" s="241" t="s">
        <v>68</v>
      </c>
      <c r="J99" s="239" t="s">
        <v>130</v>
      </c>
      <c r="K99" s="1145">
        <v>19.5</v>
      </c>
      <c r="L99" s="371">
        <v>3</v>
      </c>
      <c r="M99" s="622">
        <v>937.22</v>
      </c>
      <c r="N99" s="241" t="s">
        <v>70</v>
      </c>
      <c r="O99" s="623">
        <v>374890</v>
      </c>
      <c r="P99" s="376" t="s">
        <v>764</v>
      </c>
      <c r="Q99" s="799" t="s">
        <v>765</v>
      </c>
    </row>
    <row r="100" spans="2:17" ht="127.5" x14ac:dyDescent="0.25">
      <c r="B100" s="1182">
        <v>93</v>
      </c>
      <c r="C100" s="179">
        <v>42909</v>
      </c>
      <c r="D100" s="208" t="s">
        <v>410</v>
      </c>
      <c r="E100" s="243" t="s">
        <v>77</v>
      </c>
      <c r="F100" s="239" t="s">
        <v>78</v>
      </c>
      <c r="G100" s="243" t="s">
        <v>411</v>
      </c>
      <c r="H100" s="500" t="s">
        <v>412</v>
      </c>
      <c r="I100" s="239" t="s">
        <v>79</v>
      </c>
      <c r="J100" s="620" t="s">
        <v>133</v>
      </c>
      <c r="K100" s="401">
        <v>181.5</v>
      </c>
      <c r="L100" s="1161">
        <v>8</v>
      </c>
      <c r="M100" s="126">
        <v>24486.73</v>
      </c>
      <c r="N100" s="121" t="s">
        <v>70</v>
      </c>
      <c r="O100" s="1166">
        <v>3673009.48</v>
      </c>
      <c r="P100" s="210" t="s">
        <v>413</v>
      </c>
      <c r="Q100" s="1192" t="s">
        <v>414</v>
      </c>
    </row>
    <row r="101" spans="2:17" ht="76.5" x14ac:dyDescent="0.25">
      <c r="B101" s="408">
        <v>94</v>
      </c>
      <c r="C101" s="179">
        <v>43027</v>
      </c>
      <c r="D101" s="464" t="s">
        <v>415</v>
      </c>
      <c r="E101" s="241" t="s">
        <v>66</v>
      </c>
      <c r="F101" s="241" t="s">
        <v>416</v>
      </c>
      <c r="G101" s="249" t="s">
        <v>417</v>
      </c>
      <c r="H101" s="515" t="s">
        <v>418</v>
      </c>
      <c r="I101" s="241"/>
      <c r="J101" s="197" t="s">
        <v>126</v>
      </c>
      <c r="K101" s="247">
        <v>180</v>
      </c>
      <c r="L101" s="241">
        <v>20</v>
      </c>
      <c r="M101" s="247">
        <v>48046.67</v>
      </c>
      <c r="N101" s="241" t="s">
        <v>70</v>
      </c>
      <c r="O101" s="247">
        <v>2882800</v>
      </c>
      <c r="P101" s="241" t="s">
        <v>419</v>
      </c>
      <c r="Q101" s="801" t="s">
        <v>420</v>
      </c>
    </row>
    <row r="102" spans="2:17" ht="153" x14ac:dyDescent="0.25">
      <c r="B102" s="1182">
        <v>95</v>
      </c>
      <c r="C102" s="179">
        <v>42990</v>
      </c>
      <c r="D102" s="208" t="s">
        <v>410</v>
      </c>
      <c r="E102" s="239" t="s">
        <v>88</v>
      </c>
      <c r="F102" s="1155" t="s">
        <v>169</v>
      </c>
      <c r="G102" s="239" t="s">
        <v>429</v>
      </c>
      <c r="H102" s="298" t="s">
        <v>430</v>
      </c>
      <c r="I102" s="239" t="s">
        <v>431</v>
      </c>
      <c r="J102" s="239" t="s">
        <v>104</v>
      </c>
      <c r="K102" s="242">
        <v>162.85</v>
      </c>
      <c r="L102" s="239">
        <v>10</v>
      </c>
      <c r="M102" s="401">
        <v>2286.2399999999998</v>
      </c>
      <c r="N102" s="239" t="s">
        <v>108</v>
      </c>
      <c r="O102" s="361">
        <v>1637575</v>
      </c>
      <c r="P102" s="294" t="s">
        <v>432</v>
      </c>
      <c r="Q102" s="802" t="s">
        <v>433</v>
      </c>
    </row>
    <row r="103" spans="2:17" ht="178.5" x14ac:dyDescent="0.25">
      <c r="B103" s="408">
        <v>96</v>
      </c>
      <c r="C103" s="179">
        <v>42955</v>
      </c>
      <c r="D103" s="239" t="s">
        <v>443</v>
      </c>
      <c r="E103" s="468" t="s">
        <v>88</v>
      </c>
      <c r="F103" s="469" t="s">
        <v>78</v>
      </c>
      <c r="G103" s="298" t="s">
        <v>439</v>
      </c>
      <c r="H103" s="298" t="s">
        <v>440</v>
      </c>
      <c r="I103" s="298" t="s">
        <v>79</v>
      </c>
      <c r="J103" s="298" t="s">
        <v>444</v>
      </c>
      <c r="K103" s="465">
        <v>151.53</v>
      </c>
      <c r="L103" s="384" t="s">
        <v>445</v>
      </c>
      <c r="M103" s="466">
        <v>20586.7</v>
      </c>
      <c r="N103" s="298" t="s">
        <v>70</v>
      </c>
      <c r="O103" s="467">
        <v>2535130</v>
      </c>
      <c r="P103" s="192" t="s">
        <v>446</v>
      </c>
      <c r="Q103" s="560" t="s">
        <v>447</v>
      </c>
    </row>
    <row r="104" spans="2:17" ht="140.25" x14ac:dyDescent="0.25">
      <c r="B104" s="1182">
        <v>97</v>
      </c>
      <c r="C104" s="179">
        <v>42990</v>
      </c>
      <c r="D104" s="208" t="s">
        <v>448</v>
      </c>
      <c r="E104" s="239" t="s">
        <v>122</v>
      </c>
      <c r="F104" s="1155" t="s">
        <v>202</v>
      </c>
      <c r="G104" s="239" t="s">
        <v>449</v>
      </c>
      <c r="H104" s="298" t="s">
        <v>450</v>
      </c>
      <c r="I104" s="208" t="s">
        <v>451</v>
      </c>
      <c r="J104" s="239" t="s">
        <v>130</v>
      </c>
      <c r="K104" s="124">
        <v>144.82</v>
      </c>
      <c r="L104" s="360">
        <v>0.01</v>
      </c>
      <c r="M104" s="212">
        <v>2.86</v>
      </c>
      <c r="N104" s="239" t="s">
        <v>99</v>
      </c>
      <c r="O104" s="128">
        <v>2618300</v>
      </c>
      <c r="P104" s="210" t="s">
        <v>452</v>
      </c>
      <c r="Q104" s="802" t="s">
        <v>453</v>
      </c>
    </row>
    <row r="105" spans="2:17" ht="89.25" x14ac:dyDescent="0.25">
      <c r="B105" s="408">
        <v>98</v>
      </c>
      <c r="C105" s="179">
        <v>42881</v>
      </c>
      <c r="D105" s="208" t="s">
        <v>410</v>
      </c>
      <c r="E105" s="239" t="s">
        <v>66</v>
      </c>
      <c r="F105" s="239" t="s">
        <v>156</v>
      </c>
      <c r="G105" s="239" t="s">
        <v>470</v>
      </c>
      <c r="H105" s="461" t="s">
        <v>157</v>
      </c>
      <c r="I105" s="239" t="s">
        <v>68</v>
      </c>
      <c r="J105" s="183" t="s">
        <v>173</v>
      </c>
      <c r="K105" s="242">
        <v>131.4</v>
      </c>
      <c r="L105" s="239">
        <v>8</v>
      </c>
      <c r="M105" s="242">
        <v>51170</v>
      </c>
      <c r="N105" s="239" t="s">
        <v>80</v>
      </c>
      <c r="O105" s="242">
        <v>7675500</v>
      </c>
      <c r="P105" s="239" t="s">
        <v>471</v>
      </c>
      <c r="Q105" s="802" t="s">
        <v>472</v>
      </c>
    </row>
    <row r="106" spans="2:17" ht="127.5" x14ac:dyDescent="0.25">
      <c r="B106" s="408">
        <v>99</v>
      </c>
      <c r="C106" s="179">
        <v>42990</v>
      </c>
      <c r="D106" s="208" t="s">
        <v>448</v>
      </c>
      <c r="E106" s="239" t="s">
        <v>122</v>
      </c>
      <c r="F106" s="1155" t="s">
        <v>202</v>
      </c>
      <c r="G106" s="239" t="s">
        <v>483</v>
      </c>
      <c r="H106" s="298" t="s">
        <v>450</v>
      </c>
      <c r="I106" s="208" t="s">
        <v>451</v>
      </c>
      <c r="J106" s="239" t="s">
        <v>130</v>
      </c>
      <c r="K106" s="124">
        <v>117</v>
      </c>
      <c r="L106" s="360">
        <v>0.01</v>
      </c>
      <c r="M106" s="212">
        <v>0.66</v>
      </c>
      <c r="N106" s="239" t="s">
        <v>99</v>
      </c>
      <c r="O106" s="128">
        <v>2312700</v>
      </c>
      <c r="P106" s="210" t="s">
        <v>484</v>
      </c>
      <c r="Q106" s="802" t="s">
        <v>485</v>
      </c>
    </row>
    <row r="107" spans="2:17" ht="140.25" x14ac:dyDescent="0.25">
      <c r="B107" s="408">
        <v>100</v>
      </c>
      <c r="C107" s="517">
        <v>42916</v>
      </c>
      <c r="D107" s="244" t="s">
        <v>448</v>
      </c>
      <c r="E107" s="241" t="s">
        <v>122</v>
      </c>
      <c r="F107" s="241" t="s">
        <v>202</v>
      </c>
      <c r="G107" s="241" t="s">
        <v>523</v>
      </c>
      <c r="H107" s="498" t="s">
        <v>524</v>
      </c>
      <c r="I107" s="205" t="s">
        <v>525</v>
      </c>
      <c r="J107" s="239" t="s">
        <v>130</v>
      </c>
      <c r="K107" s="1145">
        <v>99</v>
      </c>
      <c r="L107" s="371">
        <v>0.01</v>
      </c>
      <c r="M107" s="622">
        <v>4.75</v>
      </c>
      <c r="N107" s="241" t="s">
        <v>99</v>
      </c>
      <c r="O107" s="623">
        <v>1753600</v>
      </c>
      <c r="P107" s="376" t="s">
        <v>437</v>
      </c>
      <c r="Q107" s="801" t="s">
        <v>526</v>
      </c>
    </row>
    <row r="108" spans="2:17" ht="114.75" x14ac:dyDescent="0.25">
      <c r="B108" s="408">
        <v>101</v>
      </c>
      <c r="C108" s="179">
        <v>42909</v>
      </c>
      <c r="D108" s="239" t="s">
        <v>443</v>
      </c>
      <c r="E108" s="239" t="s">
        <v>77</v>
      </c>
      <c r="F108" s="239" t="s">
        <v>78</v>
      </c>
      <c r="G108" s="239" t="s">
        <v>411</v>
      </c>
      <c r="H108" s="298" t="s">
        <v>594</v>
      </c>
      <c r="I108" s="208" t="s">
        <v>79</v>
      </c>
      <c r="J108" s="239" t="s">
        <v>595</v>
      </c>
      <c r="K108" s="242">
        <v>74.3</v>
      </c>
      <c r="L108" s="756" t="s">
        <v>596</v>
      </c>
      <c r="M108" s="1154">
        <v>5409.78</v>
      </c>
      <c r="N108" s="198" t="s">
        <v>70</v>
      </c>
      <c r="O108" s="1167">
        <v>668796.37</v>
      </c>
      <c r="P108" s="239" t="s">
        <v>597</v>
      </c>
      <c r="Q108" s="1199" t="s">
        <v>598</v>
      </c>
    </row>
    <row r="109" spans="2:17" ht="140.25" x14ac:dyDescent="0.25">
      <c r="B109" s="408">
        <v>102</v>
      </c>
      <c r="C109" s="179">
        <v>42871</v>
      </c>
      <c r="D109" s="239" t="s">
        <v>443</v>
      </c>
      <c r="E109" s="784" t="s">
        <v>77</v>
      </c>
      <c r="F109" s="241" t="s">
        <v>78</v>
      </c>
      <c r="G109" s="784" t="s">
        <v>616</v>
      </c>
      <c r="H109" s="529" t="s">
        <v>617</v>
      </c>
      <c r="I109" s="241" t="s">
        <v>79</v>
      </c>
      <c r="J109" s="239" t="s">
        <v>441</v>
      </c>
      <c r="K109" s="1168">
        <v>63.65</v>
      </c>
      <c r="L109" s="360">
        <v>18</v>
      </c>
      <c r="M109" s="1169">
        <v>9274.26</v>
      </c>
      <c r="N109" s="1170" t="s">
        <v>70</v>
      </c>
      <c r="O109" s="1171">
        <v>985000</v>
      </c>
      <c r="P109" s="206" t="s">
        <v>618</v>
      </c>
      <c r="Q109" s="1200" t="s">
        <v>619</v>
      </c>
    </row>
    <row r="110" spans="2:17" ht="127.5" x14ac:dyDescent="0.25">
      <c r="B110" s="1182">
        <v>103</v>
      </c>
      <c r="C110" s="517">
        <v>42916</v>
      </c>
      <c r="D110" s="244" t="s">
        <v>448</v>
      </c>
      <c r="E110" s="241" t="s">
        <v>122</v>
      </c>
      <c r="F110" s="241" t="s">
        <v>202</v>
      </c>
      <c r="G110" s="241" t="s">
        <v>523</v>
      </c>
      <c r="H110" s="498" t="s">
        <v>524</v>
      </c>
      <c r="I110" s="205" t="s">
        <v>525</v>
      </c>
      <c r="J110" s="239" t="s">
        <v>130</v>
      </c>
      <c r="K110" s="1145">
        <v>62.9</v>
      </c>
      <c r="L110" s="371">
        <v>0.01</v>
      </c>
      <c r="M110" s="622">
        <v>13.68</v>
      </c>
      <c r="N110" s="241" t="s">
        <v>99</v>
      </c>
      <c r="O110" s="623">
        <v>606360</v>
      </c>
      <c r="P110" s="376" t="s">
        <v>437</v>
      </c>
      <c r="Q110" s="801" t="s">
        <v>620</v>
      </c>
    </row>
    <row r="111" spans="2:17" ht="204" x14ac:dyDescent="0.25">
      <c r="B111" s="408">
        <v>104</v>
      </c>
      <c r="C111" s="218">
        <v>42752</v>
      </c>
      <c r="D111" s="208" t="s">
        <v>448</v>
      </c>
      <c r="E111" s="205" t="s">
        <v>66</v>
      </c>
      <c r="F111" s="205" t="s">
        <v>626</v>
      </c>
      <c r="G111" s="205" t="s">
        <v>627</v>
      </c>
      <c r="H111" s="203" t="s">
        <v>628</v>
      </c>
      <c r="I111" s="1025" t="s">
        <v>68</v>
      </c>
      <c r="J111" s="298" t="s">
        <v>629</v>
      </c>
      <c r="K111" s="1145">
        <v>60.95</v>
      </c>
      <c r="L111" s="205" t="s">
        <v>630</v>
      </c>
      <c r="M111" s="622">
        <v>7153.39</v>
      </c>
      <c r="N111" s="196" t="s">
        <v>70</v>
      </c>
      <c r="O111" s="623">
        <v>1025980</v>
      </c>
      <c r="P111" s="205"/>
      <c r="Q111" s="1201" t="s">
        <v>631</v>
      </c>
    </row>
    <row r="112" spans="2:17" ht="63.75" x14ac:dyDescent="0.25">
      <c r="B112" s="1182">
        <v>105</v>
      </c>
      <c r="C112" s="179">
        <v>43027</v>
      </c>
      <c r="D112" s="208" t="s">
        <v>410</v>
      </c>
      <c r="E112" s="206" t="s">
        <v>66</v>
      </c>
      <c r="F112" s="375" t="s">
        <v>73</v>
      </c>
      <c r="G112" s="205" t="s">
        <v>637</v>
      </c>
      <c r="H112" s="476" t="s">
        <v>638</v>
      </c>
      <c r="I112" s="205" t="s">
        <v>68</v>
      </c>
      <c r="J112" s="239" t="s">
        <v>47</v>
      </c>
      <c r="K112" s="377">
        <v>57.1</v>
      </c>
      <c r="L112" s="360">
        <v>5</v>
      </c>
      <c r="M112" s="378">
        <v>4496.0200000000004</v>
      </c>
      <c r="N112" s="376" t="s">
        <v>70</v>
      </c>
      <c r="O112" s="379">
        <v>1005640</v>
      </c>
      <c r="P112" s="376" t="s">
        <v>419</v>
      </c>
      <c r="Q112" s="1197" t="s">
        <v>639</v>
      </c>
    </row>
    <row r="113" spans="2:17" ht="153" x14ac:dyDescent="0.25">
      <c r="B113" s="408">
        <v>106</v>
      </c>
      <c r="C113" s="517">
        <v>42916</v>
      </c>
      <c r="D113" s="244" t="s">
        <v>448</v>
      </c>
      <c r="E113" s="241" t="s">
        <v>122</v>
      </c>
      <c r="F113" s="241" t="s">
        <v>202</v>
      </c>
      <c r="G113" s="241" t="s">
        <v>542</v>
      </c>
      <c r="H113" s="498" t="s">
        <v>524</v>
      </c>
      <c r="I113" s="205" t="s">
        <v>649</v>
      </c>
      <c r="J113" s="239" t="s">
        <v>130</v>
      </c>
      <c r="K113" s="1145">
        <v>52.7</v>
      </c>
      <c r="L113" s="371">
        <v>0.01</v>
      </c>
      <c r="M113" s="622">
        <v>1.76</v>
      </c>
      <c r="N113" s="241" t="s">
        <v>99</v>
      </c>
      <c r="O113" s="623">
        <v>939100</v>
      </c>
      <c r="P113" s="376" t="s">
        <v>437</v>
      </c>
      <c r="Q113" s="801" t="s">
        <v>650</v>
      </c>
    </row>
    <row r="114" spans="2:17" ht="153" x14ac:dyDescent="0.25">
      <c r="B114" s="1182">
        <v>107</v>
      </c>
      <c r="C114" s="176">
        <v>43074</v>
      </c>
      <c r="D114" s="208" t="s">
        <v>410</v>
      </c>
      <c r="E114" s="793" t="s">
        <v>88</v>
      </c>
      <c r="F114" s="239" t="s">
        <v>78</v>
      </c>
      <c r="G114" s="239" t="s">
        <v>659</v>
      </c>
      <c r="H114" s="298" t="s">
        <v>660</v>
      </c>
      <c r="I114" s="626" t="s">
        <v>68</v>
      </c>
      <c r="J114" s="620" t="s">
        <v>133</v>
      </c>
      <c r="K114" s="242">
        <v>47.8</v>
      </c>
      <c r="L114" s="1161">
        <v>8</v>
      </c>
      <c r="M114" s="783">
        <v>7928.91</v>
      </c>
      <c r="N114" s="239" t="s">
        <v>70</v>
      </c>
      <c r="O114" s="361">
        <v>887654.6</v>
      </c>
      <c r="P114" s="210" t="s">
        <v>519</v>
      </c>
      <c r="Q114" s="802" t="s">
        <v>661</v>
      </c>
    </row>
    <row r="115" spans="2:17" ht="191.25" x14ac:dyDescent="0.25">
      <c r="B115" s="408">
        <v>108</v>
      </c>
      <c r="C115" s="524">
        <v>43074</v>
      </c>
      <c r="D115" s="239" t="s">
        <v>443</v>
      </c>
      <c r="E115" s="239" t="s">
        <v>118</v>
      </c>
      <c r="F115" s="239" t="s">
        <v>662</v>
      </c>
      <c r="G115" s="239" t="s">
        <v>663</v>
      </c>
      <c r="H115" s="500" t="s">
        <v>664</v>
      </c>
      <c r="I115" s="208" t="s">
        <v>79</v>
      </c>
      <c r="J115" s="620" t="s">
        <v>113</v>
      </c>
      <c r="K115" s="124">
        <v>47.1</v>
      </c>
      <c r="L115" s="360" t="s">
        <v>74</v>
      </c>
      <c r="M115" s="212">
        <v>1085.8399999999999</v>
      </c>
      <c r="N115" s="239" t="s">
        <v>70</v>
      </c>
      <c r="O115" s="128">
        <v>597000</v>
      </c>
      <c r="P115" s="239" t="s">
        <v>665</v>
      </c>
      <c r="Q115" s="1188" t="s">
        <v>666</v>
      </c>
    </row>
    <row r="116" spans="2:17" ht="127.5" x14ac:dyDescent="0.25">
      <c r="B116" s="408">
        <v>109</v>
      </c>
      <c r="C116" s="179">
        <v>42990</v>
      </c>
      <c r="D116" s="208" t="s">
        <v>448</v>
      </c>
      <c r="E116" s="239" t="s">
        <v>122</v>
      </c>
      <c r="F116" s="1155" t="s">
        <v>202</v>
      </c>
      <c r="G116" s="239" t="s">
        <v>449</v>
      </c>
      <c r="H116" s="298" t="s">
        <v>690</v>
      </c>
      <c r="I116" s="208" t="s">
        <v>691</v>
      </c>
      <c r="J116" s="239" t="s">
        <v>130</v>
      </c>
      <c r="K116" s="124">
        <v>40</v>
      </c>
      <c r="L116" s="360">
        <v>0.01</v>
      </c>
      <c r="M116" s="212">
        <v>0.22</v>
      </c>
      <c r="N116" s="239" t="s">
        <v>99</v>
      </c>
      <c r="O116" s="128">
        <v>783240</v>
      </c>
      <c r="P116" s="210" t="s">
        <v>408</v>
      </c>
      <c r="Q116" s="802" t="s">
        <v>692</v>
      </c>
    </row>
    <row r="117" spans="2:17" ht="216.75" x14ac:dyDescent="0.25">
      <c r="B117" s="408">
        <v>110</v>
      </c>
      <c r="C117" s="179">
        <v>43027</v>
      </c>
      <c r="D117" s="239" t="s">
        <v>443</v>
      </c>
      <c r="E117" s="241" t="s">
        <v>88</v>
      </c>
      <c r="F117" s="205" t="s">
        <v>217</v>
      </c>
      <c r="G117" s="241" t="s">
        <v>697</v>
      </c>
      <c r="H117" s="498" t="s">
        <v>698</v>
      </c>
      <c r="I117" s="205" t="s">
        <v>68</v>
      </c>
      <c r="J117" s="241" t="s">
        <v>699</v>
      </c>
      <c r="K117" s="1145">
        <v>38.5</v>
      </c>
      <c r="L117" s="725" t="s">
        <v>700</v>
      </c>
      <c r="M117" s="1150">
        <v>4937.3500000000004</v>
      </c>
      <c r="N117" s="1172" t="s">
        <v>70</v>
      </c>
      <c r="O117" s="1028">
        <v>481280</v>
      </c>
      <c r="P117" s="241" t="s">
        <v>419</v>
      </c>
      <c r="Q117" s="1202" t="s">
        <v>701</v>
      </c>
    </row>
    <row r="118" spans="2:17" ht="127.5" x14ac:dyDescent="0.25">
      <c r="B118" s="408">
        <v>111</v>
      </c>
      <c r="C118" s="179">
        <v>42990</v>
      </c>
      <c r="D118" s="208" t="s">
        <v>448</v>
      </c>
      <c r="E118" s="239" t="s">
        <v>122</v>
      </c>
      <c r="F118" s="1155" t="s">
        <v>202</v>
      </c>
      <c r="G118" s="239" t="s">
        <v>449</v>
      </c>
      <c r="H118" s="298" t="s">
        <v>534</v>
      </c>
      <c r="I118" s="208" t="s">
        <v>723</v>
      </c>
      <c r="J118" s="239" t="s">
        <v>130</v>
      </c>
      <c r="K118" s="124">
        <v>28.18</v>
      </c>
      <c r="L118" s="360">
        <v>0.01</v>
      </c>
      <c r="M118" s="212">
        <v>0.22</v>
      </c>
      <c r="N118" s="239" t="s">
        <v>99</v>
      </c>
      <c r="O118" s="128">
        <v>524300</v>
      </c>
      <c r="P118" s="210" t="s">
        <v>484</v>
      </c>
      <c r="Q118" s="802" t="s">
        <v>724</v>
      </c>
    </row>
    <row r="119" spans="2:17" ht="89.25" x14ac:dyDescent="0.25">
      <c r="B119" s="408">
        <v>112</v>
      </c>
      <c r="C119" s="179">
        <v>42759</v>
      </c>
      <c r="D119" s="239" t="s">
        <v>443</v>
      </c>
      <c r="E119" s="239" t="s">
        <v>82</v>
      </c>
      <c r="F119" s="239" t="s">
        <v>730</v>
      </c>
      <c r="G119" s="239" t="s">
        <v>731</v>
      </c>
      <c r="H119" s="298" t="s">
        <v>732</v>
      </c>
      <c r="I119" s="208" t="s">
        <v>68</v>
      </c>
      <c r="J119" s="620" t="s">
        <v>133</v>
      </c>
      <c r="K119" s="124">
        <v>22</v>
      </c>
      <c r="L119" s="1161">
        <v>8</v>
      </c>
      <c r="M119" s="212">
        <v>3712</v>
      </c>
      <c r="N119" s="239" t="s">
        <v>70</v>
      </c>
      <c r="O119" s="128">
        <v>556800</v>
      </c>
      <c r="P119" s="210" t="s">
        <v>733</v>
      </c>
      <c r="Q119" s="802" t="s">
        <v>734</v>
      </c>
    </row>
    <row r="120" spans="2:17" ht="178.5" x14ac:dyDescent="0.25">
      <c r="B120" s="1182">
        <v>113</v>
      </c>
      <c r="C120" s="179">
        <v>43011</v>
      </c>
      <c r="D120" s="239" t="s">
        <v>443</v>
      </c>
      <c r="E120" s="241" t="s">
        <v>88</v>
      </c>
      <c r="F120" s="205" t="s">
        <v>217</v>
      </c>
      <c r="G120" s="241" t="s">
        <v>757</v>
      </c>
      <c r="H120" s="498" t="s">
        <v>758</v>
      </c>
      <c r="I120" s="205" t="s">
        <v>68</v>
      </c>
      <c r="J120" s="620" t="s">
        <v>113</v>
      </c>
      <c r="K120" s="1145">
        <v>19.600000000000001</v>
      </c>
      <c r="L120" s="371">
        <v>1</v>
      </c>
      <c r="M120" s="1150">
        <v>330.64</v>
      </c>
      <c r="N120" s="1172" t="s">
        <v>70</v>
      </c>
      <c r="O120" s="1028">
        <v>385580</v>
      </c>
      <c r="P120" s="241" t="s">
        <v>759</v>
      </c>
      <c r="Q120" s="1202" t="s">
        <v>760</v>
      </c>
    </row>
    <row r="121" spans="2:17" ht="153" x14ac:dyDescent="0.25">
      <c r="B121" s="408">
        <v>114</v>
      </c>
      <c r="C121" s="179">
        <v>43011</v>
      </c>
      <c r="D121" s="464" t="s">
        <v>415</v>
      </c>
      <c r="E121" s="241" t="s">
        <v>88</v>
      </c>
      <c r="F121" s="205" t="s">
        <v>217</v>
      </c>
      <c r="G121" s="241" t="s">
        <v>757</v>
      </c>
      <c r="H121" s="498" t="s">
        <v>758</v>
      </c>
      <c r="I121" s="205" t="s">
        <v>68</v>
      </c>
      <c r="J121" s="620" t="s">
        <v>113</v>
      </c>
      <c r="K121" s="1145">
        <v>19.600000000000001</v>
      </c>
      <c r="L121" s="371">
        <v>1</v>
      </c>
      <c r="M121" s="1150">
        <v>330.64</v>
      </c>
      <c r="N121" s="1172" t="s">
        <v>70</v>
      </c>
      <c r="O121" s="1028">
        <v>385580</v>
      </c>
      <c r="P121" s="241" t="s">
        <v>759</v>
      </c>
      <c r="Q121" s="1202" t="s">
        <v>761</v>
      </c>
    </row>
    <row r="122" spans="2:17" ht="102" x14ac:dyDescent="0.25">
      <c r="B122" s="408">
        <v>115</v>
      </c>
      <c r="C122" s="524">
        <v>43074</v>
      </c>
      <c r="D122" s="239" t="s">
        <v>781</v>
      </c>
      <c r="E122" s="239" t="s">
        <v>66</v>
      </c>
      <c r="F122" s="239" t="s">
        <v>782</v>
      </c>
      <c r="G122" s="240" t="s">
        <v>783</v>
      </c>
      <c r="H122" s="298" t="s">
        <v>784</v>
      </c>
      <c r="I122" s="208" t="s">
        <v>68</v>
      </c>
      <c r="J122" s="197" t="s">
        <v>785</v>
      </c>
      <c r="K122" s="242">
        <v>17</v>
      </c>
      <c r="L122" s="239">
        <v>4</v>
      </c>
      <c r="M122" s="242">
        <v>571.99</v>
      </c>
      <c r="N122" s="239" t="s">
        <v>70</v>
      </c>
      <c r="O122" s="242">
        <v>330915.53999999998</v>
      </c>
      <c r="P122" s="210" t="s">
        <v>786</v>
      </c>
      <c r="Q122" s="1188" t="s">
        <v>787</v>
      </c>
    </row>
    <row r="123" spans="2:17" ht="63.75" x14ac:dyDescent="0.25">
      <c r="B123" s="1182">
        <v>116</v>
      </c>
      <c r="C123" s="179">
        <v>43027</v>
      </c>
      <c r="D123" s="239" t="s">
        <v>443</v>
      </c>
      <c r="E123" s="241" t="s">
        <v>77</v>
      </c>
      <c r="F123" s="241" t="s">
        <v>78</v>
      </c>
      <c r="G123" s="241" t="s">
        <v>800</v>
      </c>
      <c r="H123" s="498" t="s">
        <v>801</v>
      </c>
      <c r="I123" s="241" t="s">
        <v>79</v>
      </c>
      <c r="J123" s="1173" t="s">
        <v>802</v>
      </c>
      <c r="K123" s="247">
        <v>12</v>
      </c>
      <c r="L123" s="1174">
        <v>6</v>
      </c>
      <c r="M123" s="1175">
        <v>1255</v>
      </c>
      <c r="N123" s="196" t="s">
        <v>70</v>
      </c>
      <c r="O123" s="1175">
        <v>251000</v>
      </c>
      <c r="P123" s="376" t="s">
        <v>419</v>
      </c>
      <c r="Q123" s="801" t="s">
        <v>803</v>
      </c>
    </row>
    <row r="124" spans="2:17" ht="63.75" x14ac:dyDescent="0.25">
      <c r="B124" s="408">
        <v>117</v>
      </c>
      <c r="C124" s="179">
        <v>43027</v>
      </c>
      <c r="D124" s="239" t="s">
        <v>443</v>
      </c>
      <c r="E124" s="241" t="s">
        <v>77</v>
      </c>
      <c r="F124" s="205" t="s">
        <v>217</v>
      </c>
      <c r="G124" s="241" t="s">
        <v>804</v>
      </c>
      <c r="H124" s="498" t="s">
        <v>805</v>
      </c>
      <c r="I124" s="205" t="s">
        <v>79</v>
      </c>
      <c r="J124" s="239" t="s">
        <v>47</v>
      </c>
      <c r="K124" s="247">
        <v>11</v>
      </c>
      <c r="L124" s="360">
        <v>5</v>
      </c>
      <c r="M124" s="1175">
        <v>933.33</v>
      </c>
      <c r="N124" s="196" t="s">
        <v>70</v>
      </c>
      <c r="O124" s="1175">
        <v>224000</v>
      </c>
      <c r="P124" s="241" t="s">
        <v>806</v>
      </c>
      <c r="Q124" s="801" t="s">
        <v>807</v>
      </c>
    </row>
    <row r="125" spans="2:17" ht="76.5" x14ac:dyDescent="0.25">
      <c r="B125" s="408">
        <v>118</v>
      </c>
      <c r="C125" s="176">
        <v>43074</v>
      </c>
      <c r="D125" s="239" t="s">
        <v>130</v>
      </c>
      <c r="E125" s="239" t="s">
        <v>100</v>
      </c>
      <c r="F125" s="239" t="s">
        <v>459</v>
      </c>
      <c r="G125" s="239" t="s">
        <v>463</v>
      </c>
      <c r="H125" s="500" t="s">
        <v>379</v>
      </c>
      <c r="I125" s="208" t="s">
        <v>115</v>
      </c>
      <c r="J125" s="239" t="s">
        <v>102</v>
      </c>
      <c r="K125" s="124">
        <v>143.6</v>
      </c>
      <c r="L125" s="360">
        <v>3</v>
      </c>
      <c r="M125" s="212">
        <v>247.64</v>
      </c>
      <c r="N125" s="239" t="s">
        <v>99</v>
      </c>
      <c r="O125" s="128">
        <v>2647500</v>
      </c>
      <c r="P125" s="239" t="s">
        <v>428</v>
      </c>
      <c r="Q125" s="1203" t="s">
        <v>464</v>
      </c>
    </row>
    <row r="126" spans="2:17" ht="64.5" thickBot="1" x14ac:dyDescent="0.3">
      <c r="B126" s="1204">
        <v>119</v>
      </c>
      <c r="C126" s="130">
        <v>43027</v>
      </c>
      <c r="D126" s="441" t="s">
        <v>130</v>
      </c>
      <c r="E126" s="299" t="s">
        <v>77</v>
      </c>
      <c r="F126" s="299" t="s">
        <v>770</v>
      </c>
      <c r="G126" s="299" t="s">
        <v>771</v>
      </c>
      <c r="H126" s="252" t="s">
        <v>772</v>
      </c>
      <c r="I126" s="149" t="s">
        <v>68</v>
      </c>
      <c r="J126" s="441" t="s">
        <v>47</v>
      </c>
      <c r="K126" s="300">
        <v>17.8</v>
      </c>
      <c r="L126" s="437">
        <v>5</v>
      </c>
      <c r="M126" s="1205">
        <v>1352.08</v>
      </c>
      <c r="N126" s="299" t="s">
        <v>70</v>
      </c>
      <c r="O126" s="1205">
        <v>324500</v>
      </c>
      <c r="P126" s="1206" t="s">
        <v>773</v>
      </c>
      <c r="Q126" s="1207" t="s">
        <v>774</v>
      </c>
    </row>
    <row r="127" spans="2:17" ht="21.75" customHeight="1" thickBot="1" x14ac:dyDescent="0.3">
      <c r="B127" s="1517" t="s">
        <v>129</v>
      </c>
      <c r="C127" s="1518"/>
      <c r="D127" s="1518"/>
      <c r="E127" s="1518"/>
      <c r="F127" s="1518"/>
      <c r="G127" s="1518"/>
      <c r="H127" s="1518"/>
      <c r="I127" s="1518"/>
      <c r="J127" s="1518"/>
      <c r="K127" s="1518"/>
      <c r="L127" s="1518"/>
      <c r="M127" s="1518"/>
      <c r="N127" s="1518"/>
      <c r="O127" s="1518"/>
      <c r="P127" s="1518"/>
      <c r="Q127" s="1519"/>
    </row>
    <row r="128" spans="2:17" ht="89.25" x14ac:dyDescent="0.25">
      <c r="B128" s="1218">
        <v>1</v>
      </c>
      <c r="C128" s="146">
        <v>42955</v>
      </c>
      <c r="D128" s="590" t="s">
        <v>36</v>
      </c>
      <c r="E128" s="169" t="s">
        <v>66</v>
      </c>
      <c r="F128" s="1208" t="s">
        <v>357</v>
      </c>
      <c r="G128" s="297" t="s">
        <v>358</v>
      </c>
      <c r="H128" s="1177" t="s">
        <v>359</v>
      </c>
      <c r="I128" s="297" t="s">
        <v>68</v>
      </c>
      <c r="J128" s="590" t="s">
        <v>360</v>
      </c>
      <c r="K128" s="1209">
        <v>2508.5</v>
      </c>
      <c r="L128" s="591" t="s">
        <v>212</v>
      </c>
      <c r="M128" s="1210">
        <v>42716.63</v>
      </c>
      <c r="N128" s="1177" t="s">
        <v>70</v>
      </c>
      <c r="O128" s="1211">
        <v>5800500</v>
      </c>
      <c r="P128" s="297" t="s">
        <v>813</v>
      </c>
      <c r="Q128" s="1212" t="s">
        <v>814</v>
      </c>
    </row>
    <row r="129" spans="2:17" ht="229.5" x14ac:dyDescent="0.25">
      <c r="B129" s="559">
        <v>2</v>
      </c>
      <c r="C129" s="218">
        <v>42927</v>
      </c>
      <c r="D129" s="298" t="s">
        <v>36</v>
      </c>
      <c r="E129" s="507" t="s">
        <v>118</v>
      </c>
      <c r="F129" s="507" t="s">
        <v>170</v>
      </c>
      <c r="G129" s="507" t="s">
        <v>815</v>
      </c>
      <c r="H129" s="507" t="s">
        <v>816</v>
      </c>
      <c r="I129" s="521" t="s">
        <v>817</v>
      </c>
      <c r="J129" s="298" t="s">
        <v>97</v>
      </c>
      <c r="K129" s="522">
        <v>1637.2</v>
      </c>
      <c r="L129" s="474" t="s">
        <v>367</v>
      </c>
      <c r="M129" s="542">
        <v>910.03</v>
      </c>
      <c r="N129" s="535" t="s">
        <v>70</v>
      </c>
      <c r="O129" s="543">
        <v>36791190</v>
      </c>
      <c r="P129" s="298" t="s">
        <v>818</v>
      </c>
      <c r="Q129" s="565" t="s">
        <v>819</v>
      </c>
    </row>
    <row r="130" spans="2:17" ht="102" x14ac:dyDescent="0.25">
      <c r="B130" s="1219">
        <v>3</v>
      </c>
      <c r="C130" s="179">
        <v>42881</v>
      </c>
      <c r="D130" s="298" t="s">
        <v>36</v>
      </c>
      <c r="E130" s="298" t="s">
        <v>119</v>
      </c>
      <c r="F130" s="298" t="s">
        <v>829</v>
      </c>
      <c r="G130" s="298" t="s">
        <v>830</v>
      </c>
      <c r="H130" s="298" t="s">
        <v>831</v>
      </c>
      <c r="I130" s="298" t="s">
        <v>832</v>
      </c>
      <c r="J130" s="298" t="s">
        <v>102</v>
      </c>
      <c r="K130" s="465">
        <v>466</v>
      </c>
      <c r="L130" s="298">
        <v>3</v>
      </c>
      <c r="M130" s="465">
        <v>201.32</v>
      </c>
      <c r="N130" s="298" t="s">
        <v>833</v>
      </c>
      <c r="O130" s="465">
        <v>9663246.2799999993</v>
      </c>
      <c r="P130" s="298" t="s">
        <v>834</v>
      </c>
      <c r="Q130" s="560" t="s">
        <v>835</v>
      </c>
    </row>
    <row r="131" spans="2:17" ht="63.75" x14ac:dyDescent="0.25">
      <c r="B131" s="1219">
        <v>4</v>
      </c>
      <c r="C131" s="524">
        <v>42836</v>
      </c>
      <c r="D131" s="298" t="s">
        <v>36</v>
      </c>
      <c r="E131" s="298" t="s">
        <v>122</v>
      </c>
      <c r="F131" s="298" t="s">
        <v>78</v>
      </c>
      <c r="G131" s="298" t="s">
        <v>954</v>
      </c>
      <c r="H131" s="298" t="s">
        <v>953</v>
      </c>
      <c r="I131" s="298" t="s">
        <v>68</v>
      </c>
      <c r="J131" s="510" t="s">
        <v>133</v>
      </c>
      <c r="K131" s="465">
        <v>41.7</v>
      </c>
      <c r="L131" s="514">
        <v>8</v>
      </c>
      <c r="M131" s="465">
        <v>5289.33</v>
      </c>
      <c r="N131" s="298" t="s">
        <v>70</v>
      </c>
      <c r="O131" s="465">
        <v>793400</v>
      </c>
      <c r="P131" s="298" t="s">
        <v>955</v>
      </c>
      <c r="Q131" s="560"/>
    </row>
    <row r="132" spans="2:17" ht="51.75" x14ac:dyDescent="0.25">
      <c r="B132" s="559">
        <v>5</v>
      </c>
      <c r="C132" s="179">
        <v>43053</v>
      </c>
      <c r="D132" s="464" t="s">
        <v>91</v>
      </c>
      <c r="E132" s="489" t="s">
        <v>66</v>
      </c>
      <c r="F132" s="463" t="s">
        <v>73</v>
      </c>
      <c r="G132" s="463" t="s">
        <v>394</v>
      </c>
      <c r="H132" s="463" t="s">
        <v>851</v>
      </c>
      <c r="I132" s="533"/>
      <c r="J132" s="510" t="s">
        <v>113</v>
      </c>
      <c r="K132" s="538">
        <v>192.6</v>
      </c>
      <c r="L132" s="539" t="s">
        <v>74</v>
      </c>
      <c r="M132" s="465">
        <v>23247.52</v>
      </c>
      <c r="N132" s="463" t="s">
        <v>70</v>
      </c>
      <c r="O132" s="538">
        <v>7563300</v>
      </c>
      <c r="P132" s="540"/>
      <c r="Q132" s="569" t="s">
        <v>852</v>
      </c>
    </row>
    <row r="133" spans="2:17" ht="102" x14ac:dyDescent="0.25">
      <c r="B133" s="559">
        <v>6</v>
      </c>
      <c r="C133" s="218">
        <v>42768</v>
      </c>
      <c r="D133" s="203" t="s">
        <v>91</v>
      </c>
      <c r="E133" s="529" t="s">
        <v>66</v>
      </c>
      <c r="F133" s="529" t="s">
        <v>127</v>
      </c>
      <c r="G133" s="529" t="s">
        <v>128</v>
      </c>
      <c r="H133" s="529" t="s">
        <v>877</v>
      </c>
      <c r="I133" s="546" t="s">
        <v>69</v>
      </c>
      <c r="J133" s="464" t="s">
        <v>117</v>
      </c>
      <c r="K133" s="547">
        <v>128.09</v>
      </c>
      <c r="L133" s="548" t="s">
        <v>74</v>
      </c>
      <c r="M133" s="547">
        <v>3966.49</v>
      </c>
      <c r="N133" s="546" t="s">
        <v>70</v>
      </c>
      <c r="O133" s="547">
        <v>1377900</v>
      </c>
      <c r="P133" s="498"/>
      <c r="Q133" s="562" t="s">
        <v>878</v>
      </c>
    </row>
    <row r="134" spans="2:17" ht="38.25" x14ac:dyDescent="0.25">
      <c r="B134" s="559">
        <v>7</v>
      </c>
      <c r="C134" s="218">
        <v>42768</v>
      </c>
      <c r="D134" s="203" t="s">
        <v>91</v>
      </c>
      <c r="E134" s="507" t="s">
        <v>118</v>
      </c>
      <c r="F134" s="507" t="s">
        <v>78</v>
      </c>
      <c r="G134" s="507" t="s">
        <v>890</v>
      </c>
      <c r="H134" s="507" t="s">
        <v>891</v>
      </c>
      <c r="I134" s="203" t="s">
        <v>79</v>
      </c>
      <c r="J134" s="498" t="s">
        <v>892</v>
      </c>
      <c r="K134" s="522">
        <v>93.8</v>
      </c>
      <c r="L134" s="550">
        <v>10</v>
      </c>
      <c r="M134" s="542">
        <v>14402.5</v>
      </c>
      <c r="N134" s="507" t="s">
        <v>70</v>
      </c>
      <c r="O134" s="543">
        <v>1728300</v>
      </c>
      <c r="P134" s="194" t="s">
        <v>893</v>
      </c>
      <c r="Q134" s="565"/>
    </row>
    <row r="135" spans="2:17" ht="140.25" x14ac:dyDescent="0.25">
      <c r="B135" s="1219">
        <v>8</v>
      </c>
      <c r="C135" s="179">
        <v>43095</v>
      </c>
      <c r="D135" s="193" t="s">
        <v>91</v>
      </c>
      <c r="E135" s="298" t="s">
        <v>94</v>
      </c>
      <c r="F135" s="384" t="s">
        <v>894</v>
      </c>
      <c r="G135" s="298" t="s">
        <v>895</v>
      </c>
      <c r="H135" s="298" t="s">
        <v>896</v>
      </c>
      <c r="I135" s="193" t="s">
        <v>79</v>
      </c>
      <c r="J135" s="298" t="s">
        <v>441</v>
      </c>
      <c r="K135" s="383">
        <v>93.5</v>
      </c>
      <c r="L135" s="384" t="s">
        <v>897</v>
      </c>
      <c r="M135" s="385">
        <v>16014.01</v>
      </c>
      <c r="N135" s="298" t="s">
        <v>70</v>
      </c>
      <c r="O135" s="386">
        <v>1719900</v>
      </c>
      <c r="P135" s="463" t="s">
        <v>898</v>
      </c>
      <c r="Q135" s="560" t="s">
        <v>899</v>
      </c>
    </row>
    <row r="136" spans="2:17" ht="63.75" x14ac:dyDescent="0.25">
      <c r="B136" s="1219">
        <v>9</v>
      </c>
      <c r="C136" s="179">
        <v>43041</v>
      </c>
      <c r="D136" s="193" t="s">
        <v>473</v>
      </c>
      <c r="E136" s="192" t="s">
        <v>66</v>
      </c>
      <c r="F136" s="461" t="s">
        <v>125</v>
      </c>
      <c r="G136" s="193" t="s">
        <v>903</v>
      </c>
      <c r="H136" s="461" t="s">
        <v>904</v>
      </c>
      <c r="I136" s="193" t="s">
        <v>68</v>
      </c>
      <c r="J136" s="298" t="s">
        <v>839</v>
      </c>
      <c r="K136" s="459">
        <v>86.62</v>
      </c>
      <c r="L136" s="132">
        <v>6</v>
      </c>
      <c r="M136" s="479">
        <v>6973.01</v>
      </c>
      <c r="N136" s="461" t="s">
        <v>70</v>
      </c>
      <c r="O136" s="462">
        <v>1369900</v>
      </c>
      <c r="P136" s="298"/>
      <c r="Q136" s="558"/>
    </row>
    <row r="137" spans="2:17" ht="63.75" x14ac:dyDescent="0.25">
      <c r="B137" s="559">
        <v>10</v>
      </c>
      <c r="C137" s="179">
        <v>43095</v>
      </c>
      <c r="D137" s="298" t="s">
        <v>91</v>
      </c>
      <c r="E137" s="298" t="s">
        <v>119</v>
      </c>
      <c r="F137" s="384" t="s">
        <v>131</v>
      </c>
      <c r="G137" s="298" t="s">
        <v>945</v>
      </c>
      <c r="H137" s="298" t="s">
        <v>946</v>
      </c>
      <c r="I137" s="298" t="s">
        <v>79</v>
      </c>
      <c r="J137" s="510" t="s">
        <v>113</v>
      </c>
      <c r="K137" s="465">
        <v>46.7</v>
      </c>
      <c r="L137" s="298" t="s">
        <v>74</v>
      </c>
      <c r="M137" s="465">
        <v>2749.6</v>
      </c>
      <c r="N137" s="298" t="s">
        <v>70</v>
      </c>
      <c r="O137" s="505">
        <v>1215200</v>
      </c>
      <c r="P137" s="298"/>
      <c r="Q137" s="560"/>
    </row>
    <row r="138" spans="2:17" ht="38.25" x14ac:dyDescent="0.25">
      <c r="B138" s="1219">
        <v>11</v>
      </c>
      <c r="C138" s="179">
        <v>42955</v>
      </c>
      <c r="D138" s="193" t="s">
        <v>710</v>
      </c>
      <c r="E138" s="500" t="s">
        <v>118</v>
      </c>
      <c r="F138" s="544" t="s">
        <v>78</v>
      </c>
      <c r="G138" s="500" t="s">
        <v>991</v>
      </c>
      <c r="H138" s="500" t="s">
        <v>992</v>
      </c>
      <c r="I138" s="500" t="s">
        <v>68</v>
      </c>
      <c r="J138" s="500" t="s">
        <v>993</v>
      </c>
      <c r="K138" s="484">
        <v>25.7</v>
      </c>
      <c r="L138" s="485">
        <v>5</v>
      </c>
      <c r="M138" s="492">
        <v>2084.58</v>
      </c>
      <c r="N138" s="500" t="s">
        <v>70</v>
      </c>
      <c r="O138" s="493">
        <v>500300</v>
      </c>
      <c r="P138" s="489"/>
      <c r="Q138" s="567"/>
    </row>
    <row r="139" spans="2:17" ht="63.75" x14ac:dyDescent="0.25">
      <c r="B139" s="1219">
        <v>12</v>
      </c>
      <c r="C139" s="179">
        <v>42832</v>
      </c>
      <c r="D139" s="298" t="s">
        <v>91</v>
      </c>
      <c r="E139" s="193" t="s">
        <v>82</v>
      </c>
      <c r="F139" s="298" t="s">
        <v>78</v>
      </c>
      <c r="G139" s="193" t="s">
        <v>1008</v>
      </c>
      <c r="H139" s="193" t="s">
        <v>1009</v>
      </c>
      <c r="I139" s="298" t="s">
        <v>68</v>
      </c>
      <c r="J139" s="510" t="s">
        <v>133</v>
      </c>
      <c r="K139" s="383">
        <v>15</v>
      </c>
      <c r="L139" s="514">
        <v>8</v>
      </c>
      <c r="M139" s="471">
        <v>1831.93</v>
      </c>
      <c r="N139" s="132" t="s">
        <v>70</v>
      </c>
      <c r="O139" s="120">
        <v>274790</v>
      </c>
      <c r="P139" s="463"/>
      <c r="Q139" s="568"/>
    </row>
    <row r="140" spans="2:17" ht="114.75" x14ac:dyDescent="0.25">
      <c r="B140" s="1219">
        <v>13</v>
      </c>
      <c r="C140" s="179">
        <v>42916</v>
      </c>
      <c r="D140" s="298" t="s">
        <v>111</v>
      </c>
      <c r="E140" s="298" t="s">
        <v>122</v>
      </c>
      <c r="F140" s="298" t="s">
        <v>78</v>
      </c>
      <c r="G140" s="298" t="s">
        <v>853</v>
      </c>
      <c r="H140" s="298" t="s">
        <v>854</v>
      </c>
      <c r="I140" s="193" t="s">
        <v>79</v>
      </c>
      <c r="J140" s="298" t="s">
        <v>102</v>
      </c>
      <c r="K140" s="383">
        <v>185.6</v>
      </c>
      <c r="L140" s="384">
        <v>3</v>
      </c>
      <c r="M140" s="385">
        <v>7183.18</v>
      </c>
      <c r="N140" s="298" t="s">
        <v>70</v>
      </c>
      <c r="O140" s="386">
        <v>2813900</v>
      </c>
      <c r="P140" s="192"/>
      <c r="Q140" s="567" t="s">
        <v>855</v>
      </c>
    </row>
    <row r="141" spans="2:17" ht="127.5" x14ac:dyDescent="0.25">
      <c r="B141" s="559">
        <v>14</v>
      </c>
      <c r="C141" s="524">
        <v>42832</v>
      </c>
      <c r="D141" s="193" t="s">
        <v>111</v>
      </c>
      <c r="E141" s="298" t="s">
        <v>122</v>
      </c>
      <c r="F141" s="298" t="s">
        <v>78</v>
      </c>
      <c r="G141" s="298" t="s">
        <v>856</v>
      </c>
      <c r="H141" s="298" t="s">
        <v>857</v>
      </c>
      <c r="I141" s="298" t="s">
        <v>68</v>
      </c>
      <c r="J141" s="298" t="s">
        <v>102</v>
      </c>
      <c r="K141" s="465">
        <v>182</v>
      </c>
      <c r="L141" s="298">
        <v>3</v>
      </c>
      <c r="M141" s="465">
        <v>5836.25</v>
      </c>
      <c r="N141" s="298" t="s">
        <v>70</v>
      </c>
      <c r="O141" s="465">
        <v>2334500</v>
      </c>
      <c r="P141" s="298"/>
      <c r="Q141" s="560" t="s">
        <v>858</v>
      </c>
    </row>
    <row r="142" spans="2:17" ht="216.75" x14ac:dyDescent="0.25">
      <c r="B142" s="1219">
        <v>15</v>
      </c>
      <c r="C142" s="218">
        <v>42782</v>
      </c>
      <c r="D142" s="521" t="s">
        <v>111</v>
      </c>
      <c r="E142" s="507" t="s">
        <v>118</v>
      </c>
      <c r="F142" s="507" t="s">
        <v>78</v>
      </c>
      <c r="G142" s="521" t="s">
        <v>859</v>
      </c>
      <c r="H142" s="507" t="s">
        <v>860</v>
      </c>
      <c r="I142" s="507" t="s">
        <v>79</v>
      </c>
      <c r="J142" s="507" t="s">
        <v>861</v>
      </c>
      <c r="K142" s="545">
        <v>179.7</v>
      </c>
      <c r="L142" s="521" t="s">
        <v>862</v>
      </c>
      <c r="M142" s="387">
        <v>52587</v>
      </c>
      <c r="N142" s="507" t="s">
        <v>70</v>
      </c>
      <c r="O142" s="545">
        <v>3505800</v>
      </c>
      <c r="P142" s="507" t="s">
        <v>863</v>
      </c>
      <c r="Q142" s="565"/>
    </row>
    <row r="143" spans="2:17" ht="114.75" x14ac:dyDescent="0.25">
      <c r="B143" s="559">
        <v>16</v>
      </c>
      <c r="C143" s="179">
        <v>42832</v>
      </c>
      <c r="D143" s="193" t="s">
        <v>111</v>
      </c>
      <c r="E143" s="298" t="s">
        <v>77</v>
      </c>
      <c r="F143" s="298" t="s">
        <v>864</v>
      </c>
      <c r="G143" s="298" t="s">
        <v>865</v>
      </c>
      <c r="H143" s="298" t="s">
        <v>866</v>
      </c>
      <c r="I143" s="193" t="s">
        <v>867</v>
      </c>
      <c r="J143" s="298" t="s">
        <v>102</v>
      </c>
      <c r="K143" s="383">
        <v>172.32</v>
      </c>
      <c r="L143" s="384">
        <v>3</v>
      </c>
      <c r="M143" s="465">
        <v>560</v>
      </c>
      <c r="N143" s="298" t="s">
        <v>108</v>
      </c>
      <c r="O143" s="386">
        <v>2692500</v>
      </c>
      <c r="P143" s="192" t="s">
        <v>868</v>
      </c>
      <c r="Q143" s="577"/>
    </row>
    <row r="144" spans="2:17" ht="63.75" x14ac:dyDescent="0.25">
      <c r="B144" s="1219">
        <v>17</v>
      </c>
      <c r="C144" s="179">
        <v>42899</v>
      </c>
      <c r="D144" s="193" t="s">
        <v>111</v>
      </c>
      <c r="E144" s="298" t="s">
        <v>66</v>
      </c>
      <c r="F144" s="193" t="s">
        <v>312</v>
      </c>
      <c r="G144" s="298" t="s">
        <v>869</v>
      </c>
      <c r="H144" s="298" t="s">
        <v>314</v>
      </c>
      <c r="I144" s="298" t="s">
        <v>68</v>
      </c>
      <c r="J144" s="464" t="s">
        <v>126</v>
      </c>
      <c r="K144" s="383">
        <v>159.69999999999999</v>
      </c>
      <c r="L144" s="384">
        <v>20</v>
      </c>
      <c r="M144" s="385">
        <v>105601.67</v>
      </c>
      <c r="N144" s="298" t="s">
        <v>70</v>
      </c>
      <c r="O144" s="386">
        <v>6336100</v>
      </c>
      <c r="P144" s="192"/>
      <c r="Q144" s="560"/>
    </row>
    <row r="145" spans="2:17" ht="63.75" x14ac:dyDescent="0.25">
      <c r="B145" s="559">
        <v>18</v>
      </c>
      <c r="C145" s="218">
        <v>42794</v>
      </c>
      <c r="D145" s="203" t="s">
        <v>111</v>
      </c>
      <c r="E145" s="476" t="s">
        <v>66</v>
      </c>
      <c r="F145" s="476" t="s">
        <v>73</v>
      </c>
      <c r="G145" s="476" t="s">
        <v>883</v>
      </c>
      <c r="H145" s="476" t="s">
        <v>884</v>
      </c>
      <c r="I145" s="498" t="s">
        <v>68</v>
      </c>
      <c r="J145" s="510" t="s">
        <v>113</v>
      </c>
      <c r="K145" s="473">
        <v>105.6</v>
      </c>
      <c r="L145" s="474" t="s">
        <v>885</v>
      </c>
      <c r="M145" s="549">
        <v>6120.36</v>
      </c>
      <c r="N145" s="476" t="s">
        <v>70</v>
      </c>
      <c r="O145" s="511">
        <v>2140100</v>
      </c>
      <c r="P145" s="476" t="s">
        <v>886</v>
      </c>
      <c r="Q145" s="561"/>
    </row>
    <row r="146" spans="2:17" ht="102" x14ac:dyDescent="0.25">
      <c r="B146" s="1219">
        <v>19</v>
      </c>
      <c r="C146" s="179">
        <v>42881</v>
      </c>
      <c r="D146" s="298" t="s">
        <v>111</v>
      </c>
      <c r="E146" s="298" t="s">
        <v>122</v>
      </c>
      <c r="F146" s="298" t="s">
        <v>78</v>
      </c>
      <c r="G146" s="298" t="s">
        <v>887</v>
      </c>
      <c r="H146" s="298" t="s">
        <v>888</v>
      </c>
      <c r="I146" s="298" t="s">
        <v>68</v>
      </c>
      <c r="J146" s="464" t="s">
        <v>126</v>
      </c>
      <c r="K146" s="465">
        <v>103.6</v>
      </c>
      <c r="L146" s="298">
        <v>20</v>
      </c>
      <c r="M146" s="465">
        <v>28721.67</v>
      </c>
      <c r="N146" s="298" t="s">
        <v>70</v>
      </c>
      <c r="O146" s="465">
        <v>2067960</v>
      </c>
      <c r="P146" s="298"/>
      <c r="Q146" s="560" t="s">
        <v>889</v>
      </c>
    </row>
    <row r="147" spans="2:17" ht="63.75" x14ac:dyDescent="0.25">
      <c r="B147" s="559">
        <v>20</v>
      </c>
      <c r="C147" s="179">
        <v>42997</v>
      </c>
      <c r="D147" s="203" t="s">
        <v>111</v>
      </c>
      <c r="E147" s="194" t="s">
        <v>294</v>
      </c>
      <c r="F147" s="476" t="s">
        <v>416</v>
      </c>
      <c r="G147" s="203" t="s">
        <v>911</v>
      </c>
      <c r="H147" s="476" t="s">
        <v>912</v>
      </c>
      <c r="I147" s="203"/>
      <c r="J147" s="181" t="s">
        <v>173</v>
      </c>
      <c r="K147" s="473">
        <v>75</v>
      </c>
      <c r="L147" s="148">
        <v>8</v>
      </c>
      <c r="M147" s="475">
        <v>10774.13</v>
      </c>
      <c r="N147" s="476" t="s">
        <v>70</v>
      </c>
      <c r="O147" s="477">
        <v>1595380</v>
      </c>
      <c r="P147" s="476" t="s">
        <v>913</v>
      </c>
      <c r="Q147" s="578" t="s">
        <v>914</v>
      </c>
    </row>
    <row r="148" spans="2:17" ht="76.5" x14ac:dyDescent="0.25">
      <c r="B148" s="559">
        <v>21</v>
      </c>
      <c r="C148" s="524">
        <v>42832</v>
      </c>
      <c r="D148" s="193" t="s">
        <v>111</v>
      </c>
      <c r="E148" s="298" t="s">
        <v>122</v>
      </c>
      <c r="F148" s="298" t="s">
        <v>78</v>
      </c>
      <c r="G148" s="298" t="s">
        <v>928</v>
      </c>
      <c r="H148" s="298" t="s">
        <v>929</v>
      </c>
      <c r="I148" s="298" t="s">
        <v>68</v>
      </c>
      <c r="J148" s="298" t="s">
        <v>47</v>
      </c>
      <c r="K148" s="383">
        <v>58.3</v>
      </c>
      <c r="L148" s="384">
        <v>5</v>
      </c>
      <c r="M148" s="385">
        <v>4660</v>
      </c>
      <c r="N148" s="298" t="s">
        <v>70</v>
      </c>
      <c r="O148" s="386">
        <v>1118400</v>
      </c>
      <c r="P148" s="192"/>
      <c r="Q148" s="560" t="s">
        <v>930</v>
      </c>
    </row>
    <row r="149" spans="2:17" ht="140.25" x14ac:dyDescent="0.25">
      <c r="B149" s="559">
        <v>22</v>
      </c>
      <c r="C149" s="524">
        <v>43074</v>
      </c>
      <c r="D149" s="298" t="s">
        <v>111</v>
      </c>
      <c r="E149" s="298" t="s">
        <v>66</v>
      </c>
      <c r="F149" s="298" t="s">
        <v>73</v>
      </c>
      <c r="G149" s="470" t="s">
        <v>933</v>
      </c>
      <c r="H149" s="298" t="s">
        <v>934</v>
      </c>
      <c r="I149" s="298" t="s">
        <v>105</v>
      </c>
      <c r="J149" s="298" t="s">
        <v>935</v>
      </c>
      <c r="K149" s="465">
        <v>52.8</v>
      </c>
      <c r="L149" s="298" t="s">
        <v>936</v>
      </c>
      <c r="M149" s="465">
        <v>3029.97</v>
      </c>
      <c r="N149" s="298" t="s">
        <v>70</v>
      </c>
      <c r="O149" s="465">
        <v>1269700</v>
      </c>
      <c r="P149" s="298"/>
      <c r="Q149" s="560" t="s">
        <v>937</v>
      </c>
    </row>
    <row r="150" spans="2:17" ht="127.5" x14ac:dyDescent="0.25">
      <c r="B150" s="1219">
        <v>23</v>
      </c>
      <c r="C150" s="179">
        <v>43011</v>
      </c>
      <c r="D150" s="499" t="s">
        <v>111</v>
      </c>
      <c r="E150" s="499" t="s">
        <v>66</v>
      </c>
      <c r="F150" s="499" t="s">
        <v>73</v>
      </c>
      <c r="G150" s="551" t="s">
        <v>938</v>
      </c>
      <c r="H150" s="499" t="s">
        <v>939</v>
      </c>
      <c r="I150" s="499" t="s">
        <v>105</v>
      </c>
      <c r="J150" s="298" t="s">
        <v>940</v>
      </c>
      <c r="K150" s="552">
        <v>52.8</v>
      </c>
      <c r="L150" s="499" t="s">
        <v>936</v>
      </c>
      <c r="M150" s="552">
        <v>6441.95</v>
      </c>
      <c r="N150" s="499" t="s">
        <v>70</v>
      </c>
      <c r="O150" s="552">
        <v>2496900</v>
      </c>
      <c r="P150" s="298" t="s">
        <v>941</v>
      </c>
      <c r="Q150" s="579"/>
    </row>
    <row r="151" spans="2:17" ht="140.25" x14ac:dyDescent="0.25">
      <c r="B151" s="559">
        <v>24</v>
      </c>
      <c r="C151" s="524">
        <v>43074</v>
      </c>
      <c r="D151" s="298" t="s">
        <v>111</v>
      </c>
      <c r="E151" s="298" t="s">
        <v>66</v>
      </c>
      <c r="F151" s="298" t="s">
        <v>73</v>
      </c>
      <c r="G151" s="470" t="s">
        <v>933</v>
      </c>
      <c r="H151" s="298" t="s">
        <v>934</v>
      </c>
      <c r="I151" s="298" t="s">
        <v>105</v>
      </c>
      <c r="J151" s="298" t="s">
        <v>940</v>
      </c>
      <c r="K151" s="465">
        <v>49</v>
      </c>
      <c r="L151" s="298" t="s">
        <v>936</v>
      </c>
      <c r="M151" s="465">
        <v>0.08</v>
      </c>
      <c r="N151" s="298" t="s">
        <v>70</v>
      </c>
      <c r="O151" s="465">
        <v>57056.33</v>
      </c>
      <c r="P151" s="298"/>
      <c r="Q151" s="560" t="s">
        <v>942</v>
      </c>
    </row>
    <row r="152" spans="2:17" ht="102" x14ac:dyDescent="0.25">
      <c r="B152" s="1219">
        <v>25</v>
      </c>
      <c r="C152" s="179">
        <v>42916</v>
      </c>
      <c r="D152" s="193" t="s">
        <v>111</v>
      </c>
      <c r="E152" s="470" t="s">
        <v>103</v>
      </c>
      <c r="F152" s="298" t="s">
        <v>201</v>
      </c>
      <c r="G152" s="298" t="s">
        <v>655</v>
      </c>
      <c r="H152" s="298" t="s">
        <v>943</v>
      </c>
      <c r="I152" s="193" t="s">
        <v>657</v>
      </c>
      <c r="J152" s="383" t="s">
        <v>123</v>
      </c>
      <c r="K152" s="383">
        <v>48</v>
      </c>
      <c r="L152" s="384">
        <v>1</v>
      </c>
      <c r="M152" s="385">
        <v>209.7</v>
      </c>
      <c r="N152" s="298" t="s">
        <v>99</v>
      </c>
      <c r="O152" s="386">
        <v>1326000</v>
      </c>
      <c r="P152" s="192"/>
      <c r="Q152" s="560" t="s">
        <v>944</v>
      </c>
    </row>
    <row r="153" spans="2:17" ht="168.75" x14ac:dyDescent="0.25">
      <c r="B153" s="1219">
        <v>26</v>
      </c>
      <c r="C153" s="179">
        <v>42881</v>
      </c>
      <c r="D153" s="298" t="s">
        <v>111</v>
      </c>
      <c r="E153" s="298" t="s">
        <v>119</v>
      </c>
      <c r="F153" s="298" t="s">
        <v>78</v>
      </c>
      <c r="G153" s="298" t="s">
        <v>947</v>
      </c>
      <c r="H153" s="298" t="s">
        <v>948</v>
      </c>
      <c r="I153" s="193" t="s">
        <v>68</v>
      </c>
      <c r="J153" s="298" t="s">
        <v>949</v>
      </c>
      <c r="K153" s="465">
        <v>44.6</v>
      </c>
      <c r="L153" s="298" t="s">
        <v>950</v>
      </c>
      <c r="M153" s="465">
        <v>3862.92</v>
      </c>
      <c r="N153" s="298" t="s">
        <v>80</v>
      </c>
      <c r="O153" s="465">
        <v>927100</v>
      </c>
      <c r="P153" s="298"/>
      <c r="Q153" s="580" t="s">
        <v>951</v>
      </c>
    </row>
    <row r="154" spans="2:17" ht="76.5" x14ac:dyDescent="0.25">
      <c r="B154" s="559">
        <v>27</v>
      </c>
      <c r="C154" s="179">
        <v>42867</v>
      </c>
      <c r="D154" s="498" t="s">
        <v>111</v>
      </c>
      <c r="E154" s="498" t="s">
        <v>122</v>
      </c>
      <c r="F154" s="498" t="s">
        <v>78</v>
      </c>
      <c r="G154" s="498" t="s">
        <v>952</v>
      </c>
      <c r="H154" s="498" t="s">
        <v>953</v>
      </c>
      <c r="I154" s="498" t="s">
        <v>68</v>
      </c>
      <c r="J154" s="510" t="s">
        <v>133</v>
      </c>
      <c r="K154" s="516">
        <v>41.7</v>
      </c>
      <c r="L154" s="514">
        <v>8</v>
      </c>
      <c r="M154" s="516">
        <v>5289.33</v>
      </c>
      <c r="N154" s="498" t="s">
        <v>70</v>
      </c>
      <c r="O154" s="516">
        <v>952080</v>
      </c>
      <c r="P154" s="498"/>
      <c r="Q154" s="581"/>
    </row>
    <row r="155" spans="2:17" ht="89.25" x14ac:dyDescent="0.25">
      <c r="B155" s="559">
        <v>28</v>
      </c>
      <c r="C155" s="524">
        <v>42832</v>
      </c>
      <c r="D155" s="193" t="s">
        <v>111</v>
      </c>
      <c r="E155" s="298" t="s">
        <v>122</v>
      </c>
      <c r="F155" s="298" t="s">
        <v>78</v>
      </c>
      <c r="G155" s="298" t="s">
        <v>956</v>
      </c>
      <c r="H155" s="298" t="s">
        <v>957</v>
      </c>
      <c r="I155" s="298" t="s">
        <v>68</v>
      </c>
      <c r="J155" s="510" t="s">
        <v>113</v>
      </c>
      <c r="K155" s="383">
        <v>39.700000000000003</v>
      </c>
      <c r="L155" s="384" t="s">
        <v>219</v>
      </c>
      <c r="M155" s="385">
        <v>1552.72</v>
      </c>
      <c r="N155" s="298" t="s">
        <v>70</v>
      </c>
      <c r="O155" s="386">
        <v>748700</v>
      </c>
      <c r="P155" s="192"/>
      <c r="Q155" s="560" t="s">
        <v>958</v>
      </c>
    </row>
    <row r="156" spans="2:17" ht="153" x14ac:dyDescent="0.25">
      <c r="B156" s="559">
        <v>29</v>
      </c>
      <c r="C156" s="179">
        <v>42916</v>
      </c>
      <c r="D156" s="193" t="s">
        <v>111</v>
      </c>
      <c r="E156" s="298" t="s">
        <v>94</v>
      </c>
      <c r="F156" s="193" t="s">
        <v>968</v>
      </c>
      <c r="G156" s="298" t="s">
        <v>969</v>
      </c>
      <c r="H156" s="298" t="s">
        <v>970</v>
      </c>
      <c r="I156" s="298" t="s">
        <v>68</v>
      </c>
      <c r="J156" s="298" t="s">
        <v>47</v>
      </c>
      <c r="K156" s="383">
        <v>36</v>
      </c>
      <c r="L156" s="384">
        <v>5</v>
      </c>
      <c r="M156" s="385">
        <v>2999.58</v>
      </c>
      <c r="N156" s="298" t="s">
        <v>70</v>
      </c>
      <c r="O156" s="386">
        <v>719900</v>
      </c>
      <c r="P156" s="192" t="s">
        <v>971</v>
      </c>
      <c r="Q156" s="560"/>
    </row>
    <row r="157" spans="2:17" ht="140.25" x14ac:dyDescent="0.25">
      <c r="B157" s="1219">
        <v>30</v>
      </c>
      <c r="C157" s="179">
        <v>42881</v>
      </c>
      <c r="D157" s="298" t="s">
        <v>111</v>
      </c>
      <c r="E157" s="298" t="s">
        <v>122</v>
      </c>
      <c r="F157" s="298" t="s">
        <v>78</v>
      </c>
      <c r="G157" s="298" t="s">
        <v>972</v>
      </c>
      <c r="H157" s="298" t="s">
        <v>973</v>
      </c>
      <c r="I157" s="298" t="s">
        <v>68</v>
      </c>
      <c r="J157" s="298" t="s">
        <v>130</v>
      </c>
      <c r="K157" s="465">
        <v>35.299999999999997</v>
      </c>
      <c r="L157" s="298">
        <v>15</v>
      </c>
      <c r="M157" s="465">
        <v>8497.5</v>
      </c>
      <c r="N157" s="298" t="s">
        <v>70</v>
      </c>
      <c r="O157" s="465">
        <v>815760</v>
      </c>
      <c r="P157" s="298"/>
      <c r="Q157" s="560" t="s">
        <v>974</v>
      </c>
    </row>
    <row r="158" spans="2:17" ht="127.5" x14ac:dyDescent="0.25">
      <c r="B158" s="559">
        <v>31</v>
      </c>
      <c r="C158" s="524">
        <v>43074</v>
      </c>
      <c r="D158" s="464" t="s">
        <v>111</v>
      </c>
      <c r="E158" s="489" t="s">
        <v>66</v>
      </c>
      <c r="F158" s="463" t="s">
        <v>125</v>
      </c>
      <c r="G158" s="464" t="s">
        <v>980</v>
      </c>
      <c r="H158" s="463" t="s">
        <v>981</v>
      </c>
      <c r="I158" s="526" t="s">
        <v>105</v>
      </c>
      <c r="J158" s="510" t="s">
        <v>133</v>
      </c>
      <c r="K158" s="494">
        <v>34</v>
      </c>
      <c r="L158" s="514">
        <v>8</v>
      </c>
      <c r="M158" s="527">
        <v>4239.33</v>
      </c>
      <c r="N158" s="463" t="s">
        <v>70</v>
      </c>
      <c r="O158" s="496">
        <v>635900</v>
      </c>
      <c r="P158" s="1220"/>
      <c r="Q158" s="582" t="s">
        <v>982</v>
      </c>
    </row>
    <row r="159" spans="2:17" ht="63.75" x14ac:dyDescent="0.25">
      <c r="B159" s="1219">
        <v>32</v>
      </c>
      <c r="C159" s="524">
        <v>42832</v>
      </c>
      <c r="D159" s="464" t="s">
        <v>983</v>
      </c>
      <c r="E159" s="500" t="s">
        <v>118</v>
      </c>
      <c r="F159" s="500" t="s">
        <v>78</v>
      </c>
      <c r="G159" s="500" t="s">
        <v>984</v>
      </c>
      <c r="H159" s="500" t="s">
        <v>985</v>
      </c>
      <c r="I159" s="193" t="s">
        <v>68</v>
      </c>
      <c r="J159" s="510" t="s">
        <v>113</v>
      </c>
      <c r="K159" s="484">
        <v>30</v>
      </c>
      <c r="L159" s="485" t="s">
        <v>74</v>
      </c>
      <c r="M159" s="492">
        <v>1061.17</v>
      </c>
      <c r="N159" s="500" t="s">
        <v>70</v>
      </c>
      <c r="O159" s="493">
        <v>636700</v>
      </c>
      <c r="P159" s="489"/>
      <c r="Q159" s="567"/>
    </row>
    <row r="160" spans="2:17" ht="267.75" x14ac:dyDescent="0.25">
      <c r="B160" s="559">
        <v>33</v>
      </c>
      <c r="C160" s="179">
        <v>42916</v>
      </c>
      <c r="D160" s="193" t="s">
        <v>111</v>
      </c>
      <c r="E160" s="298" t="s">
        <v>119</v>
      </c>
      <c r="F160" s="298" t="s">
        <v>78</v>
      </c>
      <c r="G160" s="298" t="s">
        <v>986</v>
      </c>
      <c r="H160" s="298" t="s">
        <v>987</v>
      </c>
      <c r="I160" s="298" t="s">
        <v>205</v>
      </c>
      <c r="J160" s="298" t="s">
        <v>988</v>
      </c>
      <c r="K160" s="465">
        <v>28.6</v>
      </c>
      <c r="L160" s="298">
        <v>21</v>
      </c>
      <c r="M160" s="465">
        <v>24652.25</v>
      </c>
      <c r="N160" s="298" t="s">
        <v>80</v>
      </c>
      <c r="O160" s="465">
        <v>1408700</v>
      </c>
      <c r="P160" s="192" t="s">
        <v>989</v>
      </c>
      <c r="Q160" s="560" t="s">
        <v>990</v>
      </c>
    </row>
    <row r="161" spans="2:17" ht="63.75" x14ac:dyDescent="0.25">
      <c r="B161" s="559">
        <v>34</v>
      </c>
      <c r="C161" s="179">
        <v>42909</v>
      </c>
      <c r="D161" s="193" t="s">
        <v>111</v>
      </c>
      <c r="E161" s="192" t="s">
        <v>66</v>
      </c>
      <c r="F161" s="461" t="s">
        <v>67</v>
      </c>
      <c r="G161" s="193" t="s">
        <v>997</v>
      </c>
      <c r="H161" s="461" t="s">
        <v>194</v>
      </c>
      <c r="I161" s="298" t="s">
        <v>68</v>
      </c>
      <c r="J161" s="193" t="s">
        <v>35</v>
      </c>
      <c r="K161" s="459">
        <v>19.2</v>
      </c>
      <c r="L161" s="132">
        <v>50</v>
      </c>
      <c r="M161" s="479">
        <v>37229.17</v>
      </c>
      <c r="N161" s="461" t="s">
        <v>70</v>
      </c>
      <c r="O161" s="462">
        <v>893500</v>
      </c>
      <c r="P161" s="192" t="s">
        <v>998</v>
      </c>
      <c r="Q161" s="558"/>
    </row>
    <row r="162" spans="2:17" ht="63.75" x14ac:dyDescent="0.25">
      <c r="B162" s="1219">
        <v>35</v>
      </c>
      <c r="C162" s="179">
        <v>42909</v>
      </c>
      <c r="D162" s="193" t="s">
        <v>111</v>
      </c>
      <c r="E162" s="192" t="s">
        <v>66</v>
      </c>
      <c r="F162" s="461" t="s">
        <v>67</v>
      </c>
      <c r="G162" s="193" t="s">
        <v>999</v>
      </c>
      <c r="H162" s="461" t="s">
        <v>1000</v>
      </c>
      <c r="I162" s="298" t="s">
        <v>68</v>
      </c>
      <c r="J162" s="193" t="s">
        <v>35</v>
      </c>
      <c r="K162" s="459">
        <v>18.940000000000001</v>
      </c>
      <c r="L162" s="132">
        <v>50</v>
      </c>
      <c r="M162" s="479">
        <v>36795.83</v>
      </c>
      <c r="N162" s="461" t="s">
        <v>70</v>
      </c>
      <c r="O162" s="462">
        <v>883100</v>
      </c>
      <c r="P162" s="192" t="s">
        <v>998</v>
      </c>
      <c r="Q162" s="558"/>
    </row>
    <row r="163" spans="2:17" ht="409.5" x14ac:dyDescent="0.25">
      <c r="B163" s="1219">
        <v>36</v>
      </c>
      <c r="C163" s="179">
        <v>42867</v>
      </c>
      <c r="D163" s="498" t="s">
        <v>111</v>
      </c>
      <c r="E163" s="521" t="s">
        <v>66</v>
      </c>
      <c r="F163" s="478" t="s">
        <v>1004</v>
      </c>
      <c r="G163" s="521" t="s">
        <v>1005</v>
      </c>
      <c r="H163" s="478" t="s">
        <v>1006</v>
      </c>
      <c r="I163" s="498" t="s">
        <v>105</v>
      </c>
      <c r="J163" s="510" t="s">
        <v>133</v>
      </c>
      <c r="K163" s="553">
        <v>17.97</v>
      </c>
      <c r="L163" s="514">
        <v>8</v>
      </c>
      <c r="M163" s="554">
        <v>4002</v>
      </c>
      <c r="N163" s="478" t="s">
        <v>70</v>
      </c>
      <c r="O163" s="555">
        <v>600300</v>
      </c>
      <c r="P163" s="556"/>
      <c r="Q163" s="583"/>
    </row>
    <row r="164" spans="2:17" ht="63.75" x14ac:dyDescent="0.25">
      <c r="B164" s="559">
        <v>37</v>
      </c>
      <c r="C164" s="179">
        <v>42909</v>
      </c>
      <c r="D164" s="193" t="s">
        <v>111</v>
      </c>
      <c r="E164" s="192" t="s">
        <v>66</v>
      </c>
      <c r="F164" s="461" t="s">
        <v>67</v>
      </c>
      <c r="G164" s="193" t="s">
        <v>999</v>
      </c>
      <c r="H164" s="461" t="s">
        <v>1007</v>
      </c>
      <c r="I164" s="298" t="s">
        <v>68</v>
      </c>
      <c r="J164" s="193" t="s">
        <v>35</v>
      </c>
      <c r="K164" s="459">
        <v>15.9</v>
      </c>
      <c r="L164" s="132">
        <v>50</v>
      </c>
      <c r="M164" s="479">
        <v>30858.33</v>
      </c>
      <c r="N164" s="461" t="s">
        <v>70</v>
      </c>
      <c r="O164" s="462">
        <v>740600</v>
      </c>
      <c r="P164" s="192" t="s">
        <v>998</v>
      </c>
      <c r="Q164" s="558"/>
    </row>
    <row r="165" spans="2:17" ht="89.25" x14ac:dyDescent="0.25">
      <c r="B165" s="559">
        <v>38</v>
      </c>
      <c r="C165" s="179">
        <v>42909</v>
      </c>
      <c r="D165" s="193" t="s">
        <v>111</v>
      </c>
      <c r="E165" s="192" t="s">
        <v>66</v>
      </c>
      <c r="F165" s="461" t="s">
        <v>67</v>
      </c>
      <c r="G165" s="193" t="s">
        <v>1010</v>
      </c>
      <c r="H165" s="461" t="s">
        <v>1011</v>
      </c>
      <c r="I165" s="298" t="s">
        <v>68</v>
      </c>
      <c r="J165" s="193" t="s">
        <v>35</v>
      </c>
      <c r="K165" s="459">
        <v>14.22</v>
      </c>
      <c r="L165" s="132">
        <v>50</v>
      </c>
      <c r="M165" s="479">
        <v>27400</v>
      </c>
      <c r="N165" s="461" t="s">
        <v>70</v>
      </c>
      <c r="O165" s="462">
        <v>657600</v>
      </c>
      <c r="P165" s="192" t="s">
        <v>1012</v>
      </c>
      <c r="Q165" s="558"/>
    </row>
    <row r="166" spans="2:17" ht="89.25" x14ac:dyDescent="0.25">
      <c r="B166" s="1219">
        <v>39</v>
      </c>
      <c r="C166" s="179">
        <v>42909</v>
      </c>
      <c r="D166" s="193" t="s">
        <v>111</v>
      </c>
      <c r="E166" s="192" t="s">
        <v>66</v>
      </c>
      <c r="F166" s="461" t="s">
        <v>67</v>
      </c>
      <c r="G166" s="193" t="s">
        <v>1010</v>
      </c>
      <c r="H166" s="461" t="s">
        <v>1011</v>
      </c>
      <c r="I166" s="298" t="s">
        <v>68</v>
      </c>
      <c r="J166" s="193" t="s">
        <v>35</v>
      </c>
      <c r="K166" s="459">
        <v>14.1</v>
      </c>
      <c r="L166" s="132">
        <v>50</v>
      </c>
      <c r="M166" s="479">
        <v>27170.83</v>
      </c>
      <c r="N166" s="461" t="s">
        <v>70</v>
      </c>
      <c r="O166" s="462">
        <v>652100</v>
      </c>
      <c r="P166" s="192" t="s">
        <v>1012</v>
      </c>
      <c r="Q166" s="558"/>
    </row>
    <row r="167" spans="2:17" ht="63.75" x14ac:dyDescent="0.25">
      <c r="B167" s="559">
        <v>40</v>
      </c>
      <c r="C167" s="179">
        <v>42909</v>
      </c>
      <c r="D167" s="193" t="s">
        <v>111</v>
      </c>
      <c r="E167" s="192" t="s">
        <v>66</v>
      </c>
      <c r="F167" s="461" t="s">
        <v>67</v>
      </c>
      <c r="G167" s="193" t="s">
        <v>999</v>
      </c>
      <c r="H167" s="461" t="s">
        <v>85</v>
      </c>
      <c r="I167" s="298" t="s">
        <v>68</v>
      </c>
      <c r="J167" s="193" t="s">
        <v>35</v>
      </c>
      <c r="K167" s="459">
        <v>13.89</v>
      </c>
      <c r="L167" s="132">
        <v>50</v>
      </c>
      <c r="M167" s="479">
        <v>27033.33</v>
      </c>
      <c r="N167" s="461" t="s">
        <v>70</v>
      </c>
      <c r="O167" s="462">
        <v>648800</v>
      </c>
      <c r="P167" s="192" t="s">
        <v>998</v>
      </c>
      <c r="Q167" s="558"/>
    </row>
    <row r="168" spans="2:17" ht="51" x14ac:dyDescent="0.25">
      <c r="B168" s="1219">
        <v>41</v>
      </c>
      <c r="C168" s="179">
        <v>42881</v>
      </c>
      <c r="D168" s="298" t="s">
        <v>111</v>
      </c>
      <c r="E168" s="298" t="s">
        <v>119</v>
      </c>
      <c r="F168" s="298" t="s">
        <v>143</v>
      </c>
      <c r="G168" s="298" t="s">
        <v>1013</v>
      </c>
      <c r="H168" s="298" t="s">
        <v>180</v>
      </c>
      <c r="I168" s="298" t="s">
        <v>1014</v>
      </c>
      <c r="J168" s="298" t="s">
        <v>130</v>
      </c>
      <c r="K168" s="465">
        <v>13.2</v>
      </c>
      <c r="L168" s="298">
        <v>15</v>
      </c>
      <c r="M168" s="465">
        <v>265.76</v>
      </c>
      <c r="N168" s="298" t="s">
        <v>99</v>
      </c>
      <c r="O168" s="465">
        <v>579900</v>
      </c>
      <c r="P168" s="298"/>
      <c r="Q168" s="560" t="s">
        <v>1015</v>
      </c>
    </row>
    <row r="169" spans="2:17" ht="63.75" x14ac:dyDescent="0.25">
      <c r="B169" s="559">
        <v>42</v>
      </c>
      <c r="C169" s="524">
        <v>42832</v>
      </c>
      <c r="D169" s="298" t="s">
        <v>111</v>
      </c>
      <c r="E169" s="298" t="s">
        <v>77</v>
      </c>
      <c r="F169" s="298" t="s">
        <v>78</v>
      </c>
      <c r="G169" s="298" t="s">
        <v>1021</v>
      </c>
      <c r="H169" s="298" t="s">
        <v>1022</v>
      </c>
      <c r="I169" s="298" t="s">
        <v>205</v>
      </c>
      <c r="J169" s="523" t="s">
        <v>1023</v>
      </c>
      <c r="K169" s="465">
        <v>12.7</v>
      </c>
      <c r="L169" s="384">
        <v>3</v>
      </c>
      <c r="M169" s="120">
        <v>496.25</v>
      </c>
      <c r="N169" s="298" t="s">
        <v>70</v>
      </c>
      <c r="O169" s="120">
        <v>198500</v>
      </c>
      <c r="P169" s="192"/>
      <c r="Q169" s="560"/>
    </row>
    <row r="170" spans="2:17" ht="63.75" x14ac:dyDescent="0.25">
      <c r="B170" s="1219">
        <v>43</v>
      </c>
      <c r="C170" s="524">
        <v>42836</v>
      </c>
      <c r="D170" s="298" t="s">
        <v>111</v>
      </c>
      <c r="E170" s="298" t="s">
        <v>77</v>
      </c>
      <c r="F170" s="298" t="s">
        <v>106</v>
      </c>
      <c r="G170" s="298" t="s">
        <v>1024</v>
      </c>
      <c r="H170" s="298" t="s">
        <v>1025</v>
      </c>
      <c r="I170" s="298" t="s">
        <v>1026</v>
      </c>
      <c r="J170" s="510" t="s">
        <v>113</v>
      </c>
      <c r="K170" s="465">
        <v>10.8</v>
      </c>
      <c r="L170" s="384">
        <v>1</v>
      </c>
      <c r="M170" s="120">
        <v>160.83000000000001</v>
      </c>
      <c r="N170" s="298" t="s">
        <v>209</v>
      </c>
      <c r="O170" s="120">
        <v>193000</v>
      </c>
      <c r="P170" s="298"/>
      <c r="Q170" s="560" t="s">
        <v>1027</v>
      </c>
    </row>
    <row r="171" spans="2:17" ht="102" x14ac:dyDescent="0.25">
      <c r="B171" s="1219">
        <v>44</v>
      </c>
      <c r="C171" s="218">
        <v>42782</v>
      </c>
      <c r="D171" s="498" t="s">
        <v>111</v>
      </c>
      <c r="E171" s="498" t="s">
        <v>77</v>
      </c>
      <c r="F171" s="498" t="s">
        <v>1030</v>
      </c>
      <c r="G171" s="498" t="s">
        <v>1031</v>
      </c>
      <c r="H171" s="498" t="s">
        <v>1032</v>
      </c>
      <c r="I171" s="507" t="s">
        <v>1033</v>
      </c>
      <c r="J171" s="464" t="s">
        <v>785</v>
      </c>
      <c r="K171" s="516">
        <v>4</v>
      </c>
      <c r="L171" s="474">
        <v>4</v>
      </c>
      <c r="M171" s="136">
        <v>93.8</v>
      </c>
      <c r="N171" s="498" t="s">
        <v>108</v>
      </c>
      <c r="O171" s="136">
        <v>91100</v>
      </c>
      <c r="P171" s="507" t="s">
        <v>1034</v>
      </c>
      <c r="Q171" s="562"/>
    </row>
    <row r="172" spans="2:17" ht="64.5" x14ac:dyDescent="0.25">
      <c r="B172" s="559">
        <v>45</v>
      </c>
      <c r="C172" s="179">
        <v>42782</v>
      </c>
      <c r="D172" s="464" t="s">
        <v>111</v>
      </c>
      <c r="E172" s="489" t="s">
        <v>66</v>
      </c>
      <c r="F172" s="463" t="s">
        <v>73</v>
      </c>
      <c r="G172" s="464" t="s">
        <v>1035</v>
      </c>
      <c r="H172" s="463" t="s">
        <v>1036</v>
      </c>
      <c r="I172" s="298" t="s">
        <v>68</v>
      </c>
      <c r="J172" s="298" t="s">
        <v>187</v>
      </c>
      <c r="K172" s="494">
        <v>3</v>
      </c>
      <c r="L172" s="487">
        <v>9</v>
      </c>
      <c r="M172" s="495">
        <v>603.75</v>
      </c>
      <c r="N172" s="463" t="s">
        <v>70</v>
      </c>
      <c r="O172" s="496">
        <v>80500</v>
      </c>
      <c r="P172" s="534" t="s">
        <v>1037</v>
      </c>
      <c r="Q172" s="563" t="s">
        <v>1038</v>
      </c>
    </row>
    <row r="173" spans="2:17" ht="127.5" x14ac:dyDescent="0.25">
      <c r="B173" s="559">
        <v>46</v>
      </c>
      <c r="C173" s="524">
        <v>43074</v>
      </c>
      <c r="D173" s="298" t="s">
        <v>116</v>
      </c>
      <c r="E173" s="192" t="s">
        <v>66</v>
      </c>
      <c r="F173" s="461" t="s">
        <v>824</v>
      </c>
      <c r="G173" s="193" t="s">
        <v>825</v>
      </c>
      <c r="H173" s="461" t="s">
        <v>826</v>
      </c>
      <c r="I173" s="193" t="s">
        <v>68</v>
      </c>
      <c r="J173" s="193" t="s">
        <v>827</v>
      </c>
      <c r="K173" s="459">
        <v>481.5</v>
      </c>
      <c r="L173" s="384" t="s">
        <v>98</v>
      </c>
      <c r="M173" s="383">
        <v>0.08</v>
      </c>
      <c r="N173" s="461" t="s">
        <v>80</v>
      </c>
      <c r="O173" s="462">
        <v>259512</v>
      </c>
      <c r="P173" s="298"/>
      <c r="Q173" s="576" t="s">
        <v>828</v>
      </c>
    </row>
    <row r="174" spans="2:17" ht="89.25" x14ac:dyDescent="0.25">
      <c r="B174" s="559">
        <v>47</v>
      </c>
      <c r="C174" s="179">
        <v>42955</v>
      </c>
      <c r="D174" s="524" t="s">
        <v>116</v>
      </c>
      <c r="E174" s="525" t="s">
        <v>103</v>
      </c>
      <c r="F174" s="544" t="s">
        <v>78</v>
      </c>
      <c r="G174" s="298" t="s">
        <v>915</v>
      </c>
      <c r="H174" s="298" t="s">
        <v>916</v>
      </c>
      <c r="I174" s="500" t="s">
        <v>79</v>
      </c>
      <c r="J174" s="510" t="s">
        <v>113</v>
      </c>
      <c r="K174" s="383">
        <v>72.7</v>
      </c>
      <c r="L174" s="487" t="s">
        <v>571</v>
      </c>
      <c r="M174" s="385">
        <v>3955.94</v>
      </c>
      <c r="N174" s="298" t="s">
        <v>70</v>
      </c>
      <c r="O174" s="386">
        <v>1495190</v>
      </c>
      <c r="P174" s="489" t="s">
        <v>813</v>
      </c>
      <c r="Q174" s="560" t="s">
        <v>917</v>
      </c>
    </row>
    <row r="175" spans="2:17" ht="89.25" x14ac:dyDescent="0.25">
      <c r="B175" s="559">
        <v>48</v>
      </c>
      <c r="C175" s="524">
        <v>42832</v>
      </c>
      <c r="D175" s="298" t="s">
        <v>116</v>
      </c>
      <c r="E175" s="298" t="s">
        <v>118</v>
      </c>
      <c r="F175" s="298" t="s">
        <v>78</v>
      </c>
      <c r="G175" s="298" t="s">
        <v>920</v>
      </c>
      <c r="H175" s="298" t="s">
        <v>921</v>
      </c>
      <c r="I175" s="298" t="s">
        <v>79</v>
      </c>
      <c r="J175" s="510" t="s">
        <v>113</v>
      </c>
      <c r="K175" s="465">
        <v>63</v>
      </c>
      <c r="L175" s="298" t="s">
        <v>367</v>
      </c>
      <c r="M175" s="465">
        <v>0.08</v>
      </c>
      <c r="N175" s="298" t="s">
        <v>70</v>
      </c>
      <c r="O175" s="465">
        <v>2965848</v>
      </c>
      <c r="P175" s="298" t="s">
        <v>922</v>
      </c>
      <c r="Q175" s="560" t="s">
        <v>923</v>
      </c>
    </row>
    <row r="176" spans="2:17" ht="318.75" x14ac:dyDescent="0.25">
      <c r="B176" s="1219">
        <v>49</v>
      </c>
      <c r="C176" s="179">
        <v>42955</v>
      </c>
      <c r="D176" s="499" t="s">
        <v>363</v>
      </c>
      <c r="E176" s="192" t="s">
        <v>66</v>
      </c>
      <c r="F176" s="457" t="s">
        <v>305</v>
      </c>
      <c r="G176" s="298" t="s">
        <v>820</v>
      </c>
      <c r="H176" s="298" t="s">
        <v>821</v>
      </c>
      <c r="I176" s="298" t="s">
        <v>68</v>
      </c>
      <c r="J176" s="298" t="s">
        <v>822</v>
      </c>
      <c r="K176" s="383">
        <v>874.4</v>
      </c>
      <c r="L176" s="298">
        <v>0.01</v>
      </c>
      <c r="M176" s="537">
        <v>241.5</v>
      </c>
      <c r="N176" s="298" t="s">
        <v>80</v>
      </c>
      <c r="O176" s="505">
        <v>27275510</v>
      </c>
      <c r="P176" s="298"/>
      <c r="Q176" s="558" t="s">
        <v>823</v>
      </c>
    </row>
    <row r="177" spans="2:17" ht="89.25" x14ac:dyDescent="0.25">
      <c r="B177" s="1219">
        <v>50</v>
      </c>
      <c r="C177" s="179">
        <v>43041</v>
      </c>
      <c r="D177" s="499" t="s">
        <v>363</v>
      </c>
      <c r="E177" s="298" t="s">
        <v>119</v>
      </c>
      <c r="F177" s="298" t="s">
        <v>143</v>
      </c>
      <c r="G177" s="298" t="s">
        <v>848</v>
      </c>
      <c r="H177" s="298" t="s">
        <v>144</v>
      </c>
      <c r="I177" s="298" t="s">
        <v>849</v>
      </c>
      <c r="J177" s="298" t="s">
        <v>102</v>
      </c>
      <c r="K177" s="465">
        <v>334.8</v>
      </c>
      <c r="L177" s="470" t="s">
        <v>189</v>
      </c>
      <c r="M177" s="465">
        <v>13234.32</v>
      </c>
      <c r="N177" s="298" t="s">
        <v>99</v>
      </c>
      <c r="O177" s="465">
        <v>10694000</v>
      </c>
      <c r="P177" s="298"/>
      <c r="Q177" s="560" t="s">
        <v>850</v>
      </c>
    </row>
    <row r="178" spans="2:17" ht="102" x14ac:dyDescent="0.25">
      <c r="B178" s="1219">
        <v>51</v>
      </c>
      <c r="C178" s="179">
        <v>43095</v>
      </c>
      <c r="D178" s="193" t="s">
        <v>875</v>
      </c>
      <c r="E178" s="298" t="s">
        <v>100</v>
      </c>
      <c r="F178" s="384" t="s">
        <v>101</v>
      </c>
      <c r="G178" s="298" t="s">
        <v>871</v>
      </c>
      <c r="H178" s="193" t="s">
        <v>872</v>
      </c>
      <c r="I178" s="519" t="s">
        <v>873</v>
      </c>
      <c r="J178" s="383" t="s">
        <v>123</v>
      </c>
      <c r="K178" s="383">
        <v>150</v>
      </c>
      <c r="L178" s="384">
        <v>1</v>
      </c>
      <c r="M178" s="465">
        <v>3520.93</v>
      </c>
      <c r="N178" s="298" t="s">
        <v>70</v>
      </c>
      <c r="O178" s="386">
        <v>3532200</v>
      </c>
      <c r="P178" s="298"/>
      <c r="Q178" s="560" t="s">
        <v>876</v>
      </c>
    </row>
    <row r="179" spans="2:17" ht="63.75" x14ac:dyDescent="0.25">
      <c r="B179" s="559">
        <v>52</v>
      </c>
      <c r="C179" s="218">
        <v>42794</v>
      </c>
      <c r="D179" s="499" t="s">
        <v>363</v>
      </c>
      <c r="E179" s="489" t="s">
        <v>66</v>
      </c>
      <c r="F179" s="463" t="s">
        <v>73</v>
      </c>
      <c r="G179" s="464" t="s">
        <v>1001</v>
      </c>
      <c r="H179" s="464" t="s">
        <v>1002</v>
      </c>
      <c r="I179" s="298" t="s">
        <v>68</v>
      </c>
      <c r="J179" s="298" t="s">
        <v>130</v>
      </c>
      <c r="K179" s="484">
        <v>18.899999999999999</v>
      </c>
      <c r="L179" s="298" t="s">
        <v>367</v>
      </c>
      <c r="M179" s="494">
        <v>0.08</v>
      </c>
      <c r="N179" s="487" t="s">
        <v>70</v>
      </c>
      <c r="O179" s="527">
        <v>503180</v>
      </c>
      <c r="P179" s="463"/>
      <c r="Q179" s="569" t="s">
        <v>1003</v>
      </c>
    </row>
    <row r="180" spans="2:17" ht="114.75" x14ac:dyDescent="0.25">
      <c r="B180" s="559">
        <v>53</v>
      </c>
      <c r="C180" s="524">
        <v>42832</v>
      </c>
      <c r="D180" s="499" t="s">
        <v>363</v>
      </c>
      <c r="E180" s="192" t="s">
        <v>66</v>
      </c>
      <c r="F180" s="461" t="s">
        <v>67</v>
      </c>
      <c r="G180" s="193" t="s">
        <v>1028</v>
      </c>
      <c r="H180" s="461" t="s">
        <v>153</v>
      </c>
      <c r="I180" s="298" t="s">
        <v>68</v>
      </c>
      <c r="J180" s="298" t="s">
        <v>35</v>
      </c>
      <c r="K180" s="459">
        <v>9.7200000000000006</v>
      </c>
      <c r="L180" s="132">
        <v>15</v>
      </c>
      <c r="M180" s="479">
        <v>6047.5</v>
      </c>
      <c r="N180" s="461" t="s">
        <v>70</v>
      </c>
      <c r="O180" s="462">
        <v>483800</v>
      </c>
      <c r="P180" s="461"/>
      <c r="Q180" s="558" t="s">
        <v>1029</v>
      </c>
    </row>
    <row r="181" spans="2:17" ht="115.5" x14ac:dyDescent="0.25">
      <c r="B181" s="559">
        <v>54</v>
      </c>
      <c r="C181" s="179">
        <v>43041</v>
      </c>
      <c r="D181" s="298" t="s">
        <v>443</v>
      </c>
      <c r="E181" s="489" t="s">
        <v>66</v>
      </c>
      <c r="F181" s="463" t="s">
        <v>836</v>
      </c>
      <c r="G181" s="464" t="s">
        <v>837</v>
      </c>
      <c r="H181" s="463" t="s">
        <v>838</v>
      </c>
      <c r="I181" s="464" t="s">
        <v>105</v>
      </c>
      <c r="J181" s="298" t="s">
        <v>839</v>
      </c>
      <c r="K181" s="494">
        <v>406.3</v>
      </c>
      <c r="L181" s="487">
        <v>6</v>
      </c>
      <c r="M181" s="495">
        <v>32212.5</v>
      </c>
      <c r="N181" s="463" t="s">
        <v>70</v>
      </c>
      <c r="O181" s="496">
        <v>5962200</v>
      </c>
      <c r="P181" s="463"/>
      <c r="Q181" s="569" t="s">
        <v>840</v>
      </c>
    </row>
    <row r="182" spans="2:17" ht="127.5" x14ac:dyDescent="0.25">
      <c r="B182" s="1219">
        <v>55</v>
      </c>
      <c r="C182" s="179">
        <v>42955</v>
      </c>
      <c r="D182" s="193" t="s">
        <v>410</v>
      </c>
      <c r="E182" s="298" t="s">
        <v>88</v>
      </c>
      <c r="F182" s="469" t="s">
        <v>169</v>
      </c>
      <c r="G182" s="298" t="s">
        <v>841</v>
      </c>
      <c r="H182" s="298" t="s">
        <v>842</v>
      </c>
      <c r="I182" s="298" t="s">
        <v>843</v>
      </c>
      <c r="J182" s="298" t="s">
        <v>102</v>
      </c>
      <c r="K182" s="465">
        <v>342.29</v>
      </c>
      <c r="L182" s="298">
        <v>3</v>
      </c>
      <c r="M182" s="466">
        <v>2095.1</v>
      </c>
      <c r="N182" s="298" t="s">
        <v>99</v>
      </c>
      <c r="O182" s="467">
        <v>7417800</v>
      </c>
      <c r="P182" s="489"/>
      <c r="Q182" s="560" t="s">
        <v>844</v>
      </c>
    </row>
    <row r="183" spans="2:17" ht="127.5" x14ac:dyDescent="0.25">
      <c r="B183" s="559">
        <v>56</v>
      </c>
      <c r="C183" s="179">
        <v>42955</v>
      </c>
      <c r="D183" s="193" t="s">
        <v>410</v>
      </c>
      <c r="E183" s="298" t="s">
        <v>88</v>
      </c>
      <c r="F183" s="469" t="s">
        <v>169</v>
      </c>
      <c r="G183" s="298" t="s">
        <v>841</v>
      </c>
      <c r="H183" s="298" t="s">
        <v>845</v>
      </c>
      <c r="I183" s="298" t="s">
        <v>846</v>
      </c>
      <c r="J183" s="298" t="s">
        <v>102</v>
      </c>
      <c r="K183" s="465">
        <v>339.62</v>
      </c>
      <c r="L183" s="298">
        <v>3</v>
      </c>
      <c r="M183" s="466">
        <v>1385.82</v>
      </c>
      <c r="N183" s="298" t="s">
        <v>99</v>
      </c>
      <c r="O183" s="467">
        <v>7359900</v>
      </c>
      <c r="P183" s="489"/>
      <c r="Q183" s="560" t="s">
        <v>847</v>
      </c>
    </row>
    <row r="184" spans="2:17" ht="102" x14ac:dyDescent="0.25">
      <c r="B184" s="559">
        <v>57</v>
      </c>
      <c r="C184" s="179">
        <v>43095</v>
      </c>
      <c r="D184" s="193" t="s">
        <v>870</v>
      </c>
      <c r="E184" s="298" t="s">
        <v>100</v>
      </c>
      <c r="F184" s="384" t="s">
        <v>101</v>
      </c>
      <c r="G184" s="298" t="s">
        <v>871</v>
      </c>
      <c r="H184" s="193" t="s">
        <v>872</v>
      </c>
      <c r="I184" s="519" t="s">
        <v>873</v>
      </c>
      <c r="J184" s="383" t="s">
        <v>123</v>
      </c>
      <c r="K184" s="383">
        <v>150</v>
      </c>
      <c r="L184" s="384">
        <v>1</v>
      </c>
      <c r="M184" s="465">
        <v>3520.93</v>
      </c>
      <c r="N184" s="298" t="s">
        <v>70</v>
      </c>
      <c r="O184" s="386">
        <v>3532200</v>
      </c>
      <c r="P184" s="298"/>
      <c r="Q184" s="560" t="s">
        <v>874</v>
      </c>
    </row>
    <row r="185" spans="2:17" ht="114.75" x14ac:dyDescent="0.25">
      <c r="B185" s="1219">
        <v>58</v>
      </c>
      <c r="C185" s="179">
        <v>42997</v>
      </c>
      <c r="D185" s="193" t="s">
        <v>870</v>
      </c>
      <c r="E185" s="298" t="s">
        <v>88</v>
      </c>
      <c r="F185" s="469" t="s">
        <v>169</v>
      </c>
      <c r="G185" s="298" t="s">
        <v>879</v>
      </c>
      <c r="H185" s="298" t="s">
        <v>880</v>
      </c>
      <c r="I185" s="298" t="s">
        <v>846</v>
      </c>
      <c r="J185" s="298" t="s">
        <v>130</v>
      </c>
      <c r="K185" s="465">
        <v>112.17</v>
      </c>
      <c r="L185" s="384">
        <v>15</v>
      </c>
      <c r="M185" s="465">
        <v>241.47</v>
      </c>
      <c r="N185" s="384" t="s">
        <v>833</v>
      </c>
      <c r="O185" s="465">
        <v>1928020</v>
      </c>
      <c r="P185" s="192" t="s">
        <v>881</v>
      </c>
      <c r="Q185" s="560" t="s">
        <v>882</v>
      </c>
    </row>
    <row r="186" spans="2:17" ht="114.75" x14ac:dyDescent="0.25">
      <c r="B186" s="559">
        <v>59</v>
      </c>
      <c r="C186" s="218">
        <v>42948</v>
      </c>
      <c r="D186" s="464" t="s">
        <v>415</v>
      </c>
      <c r="E186" s="507" t="s">
        <v>118</v>
      </c>
      <c r="F186" s="541" t="s">
        <v>78</v>
      </c>
      <c r="G186" s="507" t="s">
        <v>900</v>
      </c>
      <c r="H186" s="507" t="s">
        <v>901</v>
      </c>
      <c r="I186" s="521" t="s">
        <v>79</v>
      </c>
      <c r="J186" s="298" t="s">
        <v>47</v>
      </c>
      <c r="K186" s="522">
        <v>91.7</v>
      </c>
      <c r="L186" s="384">
        <v>5</v>
      </c>
      <c r="M186" s="542">
        <v>1681.37</v>
      </c>
      <c r="N186" s="507" t="s">
        <v>70</v>
      </c>
      <c r="O186" s="543">
        <v>327400</v>
      </c>
      <c r="P186" s="509"/>
      <c r="Q186" s="565" t="s">
        <v>902</v>
      </c>
    </row>
    <row r="187" spans="2:17" ht="114.75" x14ac:dyDescent="0.25">
      <c r="B187" s="559">
        <v>60</v>
      </c>
      <c r="C187" s="218">
        <v>42948</v>
      </c>
      <c r="D187" s="464" t="s">
        <v>415</v>
      </c>
      <c r="E187" s="507" t="s">
        <v>118</v>
      </c>
      <c r="F187" s="541" t="s">
        <v>78</v>
      </c>
      <c r="G187" s="507" t="s">
        <v>905</v>
      </c>
      <c r="H187" s="507" t="s">
        <v>906</v>
      </c>
      <c r="I187" s="521" t="s">
        <v>79</v>
      </c>
      <c r="J187" s="298" t="s">
        <v>47</v>
      </c>
      <c r="K187" s="522">
        <v>80.2</v>
      </c>
      <c r="L187" s="384">
        <v>5</v>
      </c>
      <c r="M187" s="542">
        <v>3192.72</v>
      </c>
      <c r="N187" s="507" t="s">
        <v>70</v>
      </c>
      <c r="O187" s="543">
        <v>625800</v>
      </c>
      <c r="P187" s="509"/>
      <c r="Q187" s="565" t="s">
        <v>902</v>
      </c>
    </row>
    <row r="188" spans="2:17" ht="76.5" x14ac:dyDescent="0.25">
      <c r="B188" s="1219">
        <v>61</v>
      </c>
      <c r="C188" s="179">
        <v>42808</v>
      </c>
      <c r="D188" s="298" t="s">
        <v>443</v>
      </c>
      <c r="E188" s="194" t="s">
        <v>66</v>
      </c>
      <c r="F188" s="476" t="s">
        <v>907</v>
      </c>
      <c r="G188" s="203" t="s">
        <v>908</v>
      </c>
      <c r="H188" s="476" t="s">
        <v>909</v>
      </c>
      <c r="I188" s="498" t="s">
        <v>68</v>
      </c>
      <c r="J188" s="498" t="s">
        <v>124</v>
      </c>
      <c r="K188" s="473">
        <v>80</v>
      </c>
      <c r="L188" s="148">
        <v>15</v>
      </c>
      <c r="M188" s="475">
        <v>7531.25</v>
      </c>
      <c r="N188" s="476" t="s">
        <v>70</v>
      </c>
      <c r="O188" s="477">
        <v>602500</v>
      </c>
      <c r="P188" s="463"/>
      <c r="Q188" s="561" t="s">
        <v>910</v>
      </c>
    </row>
    <row r="189" spans="2:17" ht="114.75" x14ac:dyDescent="0.25">
      <c r="B189" s="1219">
        <v>62</v>
      </c>
      <c r="C189" s="179">
        <v>42997</v>
      </c>
      <c r="D189" s="298" t="s">
        <v>443</v>
      </c>
      <c r="E189" s="298" t="s">
        <v>77</v>
      </c>
      <c r="F189" s="298" t="s">
        <v>78</v>
      </c>
      <c r="G189" s="298" t="s">
        <v>411</v>
      </c>
      <c r="H189" s="298" t="s">
        <v>594</v>
      </c>
      <c r="I189" s="193" t="s">
        <v>79</v>
      </c>
      <c r="J189" s="298" t="s">
        <v>595</v>
      </c>
      <c r="K189" s="465">
        <v>74.3</v>
      </c>
      <c r="L189" s="512" t="s">
        <v>596</v>
      </c>
      <c r="M189" s="513">
        <v>5409.78</v>
      </c>
      <c r="N189" s="132" t="s">
        <v>70</v>
      </c>
      <c r="O189" s="528">
        <v>668796.37</v>
      </c>
      <c r="P189" s="298"/>
      <c r="Q189" s="574" t="s">
        <v>598</v>
      </c>
    </row>
    <row r="190" spans="2:17" ht="114.75" x14ac:dyDescent="0.25">
      <c r="B190" s="1219">
        <v>63</v>
      </c>
      <c r="C190" s="218">
        <v>42948</v>
      </c>
      <c r="D190" s="464" t="s">
        <v>415</v>
      </c>
      <c r="E190" s="507" t="s">
        <v>118</v>
      </c>
      <c r="F190" s="541" t="s">
        <v>78</v>
      </c>
      <c r="G190" s="507" t="s">
        <v>918</v>
      </c>
      <c r="H190" s="507" t="s">
        <v>919</v>
      </c>
      <c r="I190" s="521" t="s">
        <v>79</v>
      </c>
      <c r="J190" s="298" t="s">
        <v>47</v>
      </c>
      <c r="K190" s="522">
        <v>63.4</v>
      </c>
      <c r="L190" s="384">
        <v>5</v>
      </c>
      <c r="M190" s="542">
        <v>3110</v>
      </c>
      <c r="N190" s="507" t="s">
        <v>70</v>
      </c>
      <c r="O190" s="543">
        <v>744800</v>
      </c>
      <c r="P190" s="509"/>
      <c r="Q190" s="565" t="s">
        <v>902</v>
      </c>
    </row>
    <row r="191" spans="2:17" ht="89.25" x14ac:dyDescent="0.25">
      <c r="B191" s="1219">
        <v>64</v>
      </c>
      <c r="C191" s="218">
        <v>42794</v>
      </c>
      <c r="D191" s="193" t="s">
        <v>870</v>
      </c>
      <c r="E191" s="298" t="s">
        <v>88</v>
      </c>
      <c r="F191" s="298" t="s">
        <v>169</v>
      </c>
      <c r="G191" s="298" t="s">
        <v>924</v>
      </c>
      <c r="H191" s="298" t="s">
        <v>925</v>
      </c>
      <c r="I191" s="298" t="s">
        <v>926</v>
      </c>
      <c r="J191" s="298" t="s">
        <v>146</v>
      </c>
      <c r="K191" s="465">
        <v>60.36</v>
      </c>
      <c r="L191" s="298">
        <v>3</v>
      </c>
      <c r="M191" s="466">
        <v>373.82</v>
      </c>
      <c r="N191" s="298" t="s">
        <v>99</v>
      </c>
      <c r="O191" s="467">
        <v>948100</v>
      </c>
      <c r="P191" s="463"/>
      <c r="Q191" s="560" t="s">
        <v>927</v>
      </c>
    </row>
    <row r="192" spans="2:17" ht="114.75" x14ac:dyDescent="0.25">
      <c r="B192" s="1219">
        <v>65</v>
      </c>
      <c r="C192" s="218">
        <v>42948</v>
      </c>
      <c r="D192" s="464" t="s">
        <v>415</v>
      </c>
      <c r="E192" s="507" t="s">
        <v>118</v>
      </c>
      <c r="F192" s="541" t="s">
        <v>78</v>
      </c>
      <c r="G192" s="507" t="s">
        <v>931</v>
      </c>
      <c r="H192" s="507" t="s">
        <v>932</v>
      </c>
      <c r="I192" s="521" t="s">
        <v>79</v>
      </c>
      <c r="J192" s="298" t="s">
        <v>47</v>
      </c>
      <c r="K192" s="522">
        <v>55</v>
      </c>
      <c r="L192" s="384">
        <v>5</v>
      </c>
      <c r="M192" s="542">
        <v>1960</v>
      </c>
      <c r="N192" s="507" t="s">
        <v>70</v>
      </c>
      <c r="O192" s="543">
        <v>469300</v>
      </c>
      <c r="P192" s="509"/>
      <c r="Q192" s="565" t="s">
        <v>902</v>
      </c>
    </row>
    <row r="193" spans="2:17" ht="102" x14ac:dyDescent="0.25">
      <c r="B193" s="1219">
        <v>66</v>
      </c>
      <c r="C193" s="524">
        <v>42836</v>
      </c>
      <c r="D193" s="298" t="s">
        <v>443</v>
      </c>
      <c r="E193" s="470" t="s">
        <v>103</v>
      </c>
      <c r="F193" s="298" t="s">
        <v>78</v>
      </c>
      <c r="G193" s="298" t="s">
        <v>959</v>
      </c>
      <c r="H193" s="298" t="s">
        <v>960</v>
      </c>
      <c r="I193" s="298" t="s">
        <v>68</v>
      </c>
      <c r="J193" s="500" t="s">
        <v>802</v>
      </c>
      <c r="K193" s="465">
        <v>38.4</v>
      </c>
      <c r="L193" s="298">
        <v>6</v>
      </c>
      <c r="M193" s="465">
        <v>3974.5</v>
      </c>
      <c r="N193" s="298" t="s">
        <v>70</v>
      </c>
      <c r="O193" s="465">
        <v>794900</v>
      </c>
      <c r="P193" s="1221"/>
      <c r="Q193" s="560" t="s">
        <v>961</v>
      </c>
    </row>
    <row r="194" spans="2:17" ht="114.75" x14ac:dyDescent="0.25">
      <c r="B194" s="559">
        <v>67</v>
      </c>
      <c r="C194" s="179">
        <v>42997</v>
      </c>
      <c r="D194" s="193" t="s">
        <v>870</v>
      </c>
      <c r="E194" s="298" t="s">
        <v>122</v>
      </c>
      <c r="F194" s="469" t="s">
        <v>202</v>
      </c>
      <c r="G194" s="298" t="s">
        <v>962</v>
      </c>
      <c r="H194" s="298" t="s">
        <v>963</v>
      </c>
      <c r="I194" s="193" t="s">
        <v>964</v>
      </c>
      <c r="J194" s="298" t="s">
        <v>130</v>
      </c>
      <c r="K194" s="383">
        <v>37</v>
      </c>
      <c r="L194" s="384">
        <v>15</v>
      </c>
      <c r="M194" s="385">
        <v>233.38</v>
      </c>
      <c r="N194" s="298" t="s">
        <v>99</v>
      </c>
      <c r="O194" s="465">
        <v>701590</v>
      </c>
      <c r="P194" s="192" t="s">
        <v>881</v>
      </c>
      <c r="Q194" s="560" t="s">
        <v>965</v>
      </c>
    </row>
    <row r="195" spans="2:17" ht="102" x14ac:dyDescent="0.25">
      <c r="B195" s="1219">
        <v>68</v>
      </c>
      <c r="C195" s="218">
        <v>42794</v>
      </c>
      <c r="D195" s="193" t="s">
        <v>870</v>
      </c>
      <c r="E195" s="298" t="s">
        <v>122</v>
      </c>
      <c r="F195" s="298" t="s">
        <v>202</v>
      </c>
      <c r="G195" s="298" t="s">
        <v>962</v>
      </c>
      <c r="H195" s="298" t="s">
        <v>963</v>
      </c>
      <c r="I195" s="193" t="s">
        <v>966</v>
      </c>
      <c r="J195" s="298" t="s">
        <v>130</v>
      </c>
      <c r="K195" s="383">
        <v>37</v>
      </c>
      <c r="L195" s="384">
        <v>15</v>
      </c>
      <c r="M195" s="385">
        <v>311.17</v>
      </c>
      <c r="N195" s="298" t="s">
        <v>99</v>
      </c>
      <c r="O195" s="386">
        <v>841908</v>
      </c>
      <c r="P195" s="463"/>
      <c r="Q195" s="560" t="s">
        <v>967</v>
      </c>
    </row>
    <row r="196" spans="2:17" ht="102" x14ac:dyDescent="0.25">
      <c r="B196" s="559">
        <v>69</v>
      </c>
      <c r="C196" s="179">
        <v>42997</v>
      </c>
      <c r="D196" s="193" t="s">
        <v>870</v>
      </c>
      <c r="E196" s="298" t="s">
        <v>122</v>
      </c>
      <c r="F196" s="469" t="s">
        <v>202</v>
      </c>
      <c r="G196" s="298" t="s">
        <v>962</v>
      </c>
      <c r="H196" s="298" t="s">
        <v>975</v>
      </c>
      <c r="I196" s="193" t="s">
        <v>976</v>
      </c>
      <c r="J196" s="298" t="s">
        <v>130</v>
      </c>
      <c r="K196" s="383">
        <v>34.799999999999997</v>
      </c>
      <c r="L196" s="384">
        <v>15</v>
      </c>
      <c r="M196" s="385">
        <v>217.14</v>
      </c>
      <c r="N196" s="298" t="s">
        <v>99</v>
      </c>
      <c r="O196" s="386">
        <v>652850</v>
      </c>
      <c r="P196" s="192" t="s">
        <v>977</v>
      </c>
      <c r="Q196" s="560" t="s">
        <v>978</v>
      </c>
    </row>
    <row r="197" spans="2:17" ht="102" x14ac:dyDescent="0.25">
      <c r="B197" s="1219">
        <v>70</v>
      </c>
      <c r="C197" s="218">
        <v>42794</v>
      </c>
      <c r="D197" s="193" t="s">
        <v>870</v>
      </c>
      <c r="E197" s="298" t="s">
        <v>122</v>
      </c>
      <c r="F197" s="298" t="s">
        <v>202</v>
      </c>
      <c r="G197" s="298" t="s">
        <v>962</v>
      </c>
      <c r="H197" s="298" t="s">
        <v>975</v>
      </c>
      <c r="I197" s="193" t="s">
        <v>976</v>
      </c>
      <c r="J197" s="298" t="s">
        <v>130</v>
      </c>
      <c r="K197" s="383">
        <v>34.799999999999997</v>
      </c>
      <c r="L197" s="384">
        <v>15</v>
      </c>
      <c r="M197" s="385">
        <v>289.52</v>
      </c>
      <c r="N197" s="298" t="s">
        <v>99</v>
      </c>
      <c r="O197" s="386">
        <v>652850</v>
      </c>
      <c r="P197" s="463"/>
      <c r="Q197" s="560" t="s">
        <v>979</v>
      </c>
    </row>
    <row r="198" spans="2:17" ht="191.25" x14ac:dyDescent="0.25">
      <c r="B198" s="559">
        <v>71</v>
      </c>
      <c r="C198" s="179">
        <v>42808</v>
      </c>
      <c r="D198" s="193" t="s">
        <v>410</v>
      </c>
      <c r="E198" s="500" t="s">
        <v>94</v>
      </c>
      <c r="F198" s="500" t="s">
        <v>994</v>
      </c>
      <c r="G198" s="500" t="s">
        <v>995</v>
      </c>
      <c r="H198" s="500" t="s">
        <v>601</v>
      </c>
      <c r="I198" s="298" t="s">
        <v>68</v>
      </c>
      <c r="J198" s="193" t="s">
        <v>163</v>
      </c>
      <c r="K198" s="484">
        <v>20</v>
      </c>
      <c r="L198" s="132">
        <v>12</v>
      </c>
      <c r="M198" s="492">
        <v>11896.55</v>
      </c>
      <c r="N198" s="500" t="s">
        <v>70</v>
      </c>
      <c r="O198" s="493">
        <v>870290</v>
      </c>
      <c r="P198" s="463"/>
      <c r="Q198" s="567" t="s">
        <v>996</v>
      </c>
    </row>
    <row r="199" spans="2:17" ht="102" x14ac:dyDescent="0.25">
      <c r="B199" s="1219">
        <v>72</v>
      </c>
      <c r="C199" s="218">
        <v>42794</v>
      </c>
      <c r="D199" s="193" t="s">
        <v>870</v>
      </c>
      <c r="E199" s="298" t="s">
        <v>122</v>
      </c>
      <c r="F199" s="298" t="s">
        <v>202</v>
      </c>
      <c r="G199" s="298" t="s">
        <v>962</v>
      </c>
      <c r="H199" s="298" t="s">
        <v>450</v>
      </c>
      <c r="I199" s="193" t="s">
        <v>451</v>
      </c>
      <c r="J199" s="298" t="s">
        <v>130</v>
      </c>
      <c r="K199" s="383">
        <v>20</v>
      </c>
      <c r="L199" s="384">
        <v>15</v>
      </c>
      <c r="M199" s="385">
        <v>168.08</v>
      </c>
      <c r="N199" s="298" t="s">
        <v>99</v>
      </c>
      <c r="O199" s="386">
        <v>440256</v>
      </c>
      <c r="P199" s="463"/>
      <c r="Q199" s="560" t="s">
        <v>967</v>
      </c>
    </row>
    <row r="200" spans="2:17" ht="89.25" x14ac:dyDescent="0.25">
      <c r="B200" s="559">
        <v>73</v>
      </c>
      <c r="C200" s="218">
        <v>42794</v>
      </c>
      <c r="D200" s="193" t="s">
        <v>410</v>
      </c>
      <c r="E200" s="525" t="s">
        <v>103</v>
      </c>
      <c r="F200" s="500" t="s">
        <v>201</v>
      </c>
      <c r="G200" s="298" t="s">
        <v>1016</v>
      </c>
      <c r="H200" s="298" t="s">
        <v>1017</v>
      </c>
      <c r="I200" s="193" t="s">
        <v>1018</v>
      </c>
      <c r="J200" s="298" t="s">
        <v>130</v>
      </c>
      <c r="K200" s="383">
        <v>12.88</v>
      </c>
      <c r="L200" s="384">
        <v>15</v>
      </c>
      <c r="M200" s="385">
        <v>119.25</v>
      </c>
      <c r="N200" s="298" t="s">
        <v>99</v>
      </c>
      <c r="O200" s="386">
        <v>509429.16</v>
      </c>
      <c r="P200" s="463"/>
      <c r="Q200" s="560" t="s">
        <v>1019</v>
      </c>
    </row>
    <row r="201" spans="2:17" ht="77.25" thickBot="1" x14ac:dyDescent="0.3">
      <c r="B201" s="1222">
        <v>74</v>
      </c>
      <c r="C201" s="147">
        <v>42794</v>
      </c>
      <c r="D201" s="145" t="s">
        <v>870</v>
      </c>
      <c r="E201" s="1213" t="s">
        <v>103</v>
      </c>
      <c r="F201" s="833" t="s">
        <v>201</v>
      </c>
      <c r="G201" s="586" t="s">
        <v>1016</v>
      </c>
      <c r="H201" s="586" t="s">
        <v>1017</v>
      </c>
      <c r="I201" s="145" t="s">
        <v>1018</v>
      </c>
      <c r="J201" s="586" t="s">
        <v>130</v>
      </c>
      <c r="K201" s="1214">
        <v>12.88</v>
      </c>
      <c r="L201" s="832">
        <v>15</v>
      </c>
      <c r="M201" s="1215">
        <v>119.25</v>
      </c>
      <c r="N201" s="586" t="s">
        <v>99</v>
      </c>
      <c r="O201" s="1216">
        <v>509429.16</v>
      </c>
      <c r="P201" s="585"/>
      <c r="Q201" s="1217" t="s">
        <v>1020</v>
      </c>
    </row>
    <row r="202" spans="2:17" ht="51.75" thickBot="1" x14ac:dyDescent="0.3">
      <c r="B202" s="119"/>
      <c r="C202" s="119"/>
      <c r="D202" s="119"/>
      <c r="E202" s="119"/>
      <c r="F202" s="119"/>
      <c r="G202" s="119"/>
      <c r="H202" s="119"/>
      <c r="I202" s="119"/>
      <c r="J202" s="270" t="s">
        <v>137</v>
      </c>
      <c r="K202" s="1007">
        <v>25115.89</v>
      </c>
      <c r="L202" s="271" t="s">
        <v>138</v>
      </c>
      <c r="M202" s="994">
        <v>1473977.27</v>
      </c>
      <c r="O202" s="119"/>
      <c r="P202" s="119"/>
      <c r="Q202" s="119"/>
    </row>
  </sheetData>
  <mergeCells count="3">
    <mergeCell ref="B127:Q127"/>
    <mergeCell ref="B7:Q7"/>
    <mergeCell ref="B3:Q3"/>
  </mergeCells>
  <pageMargins left="0.11811023622047245" right="0.11811023622047245" top="0.19685039370078741" bottom="0.19685039370078741" header="0" footer="0"/>
  <pageSetup paperSize="9" scale="4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Q33"/>
  <sheetViews>
    <sheetView showGridLines="0" zoomScale="70" zoomScaleNormal="70" workbookViewId="0">
      <selection activeCell="L33" sqref="L33"/>
    </sheetView>
  </sheetViews>
  <sheetFormatPr defaultRowHeight="15" x14ac:dyDescent="0.25"/>
  <cols>
    <col min="3" max="3" width="7.5703125" customWidth="1"/>
    <col min="4" max="4" width="11.28515625" customWidth="1"/>
    <col min="5" max="5" width="10.140625" customWidth="1"/>
    <col min="7" max="7" width="12" customWidth="1"/>
    <col min="8" max="8" width="12.85546875" customWidth="1"/>
    <col min="12" max="12" width="11.85546875" customWidth="1"/>
    <col min="17" max="17" width="14.28515625" customWidth="1"/>
  </cols>
  <sheetData>
    <row r="2" spans="3:17" ht="15.75" thickBot="1" x14ac:dyDescent="0.3"/>
    <row r="3" spans="3:17" ht="83.25" customHeight="1" thickBot="1" x14ac:dyDescent="0.5">
      <c r="C3" s="1510" t="s">
        <v>261</v>
      </c>
      <c r="D3" s="1515"/>
      <c r="E3" s="1515"/>
      <c r="F3" s="1515"/>
      <c r="G3" s="1515"/>
      <c r="H3" s="1515"/>
      <c r="I3" s="1515"/>
      <c r="J3" s="1515"/>
      <c r="K3" s="1515"/>
      <c r="L3" s="1515"/>
      <c r="M3" s="1515"/>
      <c r="N3" s="1515"/>
      <c r="O3" s="1515"/>
      <c r="P3" s="1515"/>
      <c r="Q3" s="1516"/>
    </row>
    <row r="4" spans="3:17" ht="15.75" thickBot="1" x14ac:dyDescent="0.3">
      <c r="C4" s="131"/>
      <c r="D4" s="131"/>
      <c r="E4" s="131"/>
      <c r="F4" s="131"/>
      <c r="G4" s="131"/>
      <c r="H4" s="131"/>
      <c r="I4" s="131"/>
      <c r="J4" s="131"/>
      <c r="K4" s="131"/>
      <c r="L4" s="131"/>
      <c r="M4" s="131"/>
      <c r="N4" s="131"/>
      <c r="O4" s="131"/>
      <c r="P4" s="131"/>
      <c r="Q4" s="131"/>
    </row>
    <row r="5" spans="3:17" ht="51.75" thickBot="1" x14ac:dyDescent="0.3">
      <c r="C5" s="173" t="s">
        <v>197</v>
      </c>
      <c r="D5" s="217" t="s">
        <v>49</v>
      </c>
      <c r="E5" s="215" t="s">
        <v>50</v>
      </c>
      <c r="F5" s="215" t="s">
        <v>51</v>
      </c>
      <c r="G5" s="215" t="s">
        <v>52</v>
      </c>
      <c r="H5" s="215" t="s">
        <v>53</v>
      </c>
      <c r="I5" s="215" t="s">
        <v>54</v>
      </c>
      <c r="J5" s="215" t="s">
        <v>55</v>
      </c>
      <c r="K5" s="215" t="s">
        <v>56</v>
      </c>
      <c r="L5" s="215" t="s">
        <v>57</v>
      </c>
      <c r="M5" s="170" t="s">
        <v>58</v>
      </c>
      <c r="N5" s="215" t="s">
        <v>59</v>
      </c>
      <c r="O5" s="171" t="s">
        <v>60</v>
      </c>
      <c r="P5" s="172" t="s">
        <v>61</v>
      </c>
      <c r="Q5" s="274" t="s">
        <v>62</v>
      </c>
    </row>
    <row r="6" spans="3:17" ht="15.75" thickBot="1" x14ac:dyDescent="0.3">
      <c r="C6" s="894">
        <v>1</v>
      </c>
      <c r="D6" s="895">
        <v>2</v>
      </c>
      <c r="E6" s="895">
        <v>3</v>
      </c>
      <c r="F6" s="895">
        <v>4</v>
      </c>
      <c r="G6" s="895">
        <v>5</v>
      </c>
      <c r="H6" s="895">
        <v>6</v>
      </c>
      <c r="I6" s="895">
        <v>7</v>
      </c>
      <c r="J6" s="895">
        <v>8</v>
      </c>
      <c r="K6" s="895">
        <v>9</v>
      </c>
      <c r="L6" s="895">
        <v>10</v>
      </c>
      <c r="M6" s="895">
        <v>11</v>
      </c>
      <c r="N6" s="895">
        <v>12</v>
      </c>
      <c r="O6" s="895">
        <v>13</v>
      </c>
      <c r="P6" s="895">
        <v>14</v>
      </c>
      <c r="Q6" s="896">
        <v>15</v>
      </c>
    </row>
    <row r="7" spans="3:17" ht="102" x14ac:dyDescent="0.25">
      <c r="C7" s="964">
        <v>1</v>
      </c>
      <c r="D7" s="814">
        <v>43088</v>
      </c>
      <c r="E7" s="866" t="s">
        <v>36</v>
      </c>
      <c r="F7" s="815" t="s">
        <v>118</v>
      </c>
      <c r="G7" s="815" t="s">
        <v>1039</v>
      </c>
      <c r="H7" s="815" t="s">
        <v>1040</v>
      </c>
      <c r="I7" s="815" t="s">
        <v>1041</v>
      </c>
      <c r="J7" s="965" t="s">
        <v>79</v>
      </c>
      <c r="K7" s="866" t="s">
        <v>1093</v>
      </c>
      <c r="L7" s="966" t="s">
        <v>113</v>
      </c>
      <c r="M7" s="827">
        <v>91</v>
      </c>
      <c r="N7" s="957" t="s">
        <v>98</v>
      </c>
      <c r="O7" s="909">
        <v>0.08</v>
      </c>
      <c r="P7" s="815" t="s">
        <v>70</v>
      </c>
      <c r="Q7" s="967">
        <v>27432.55</v>
      </c>
    </row>
    <row r="8" spans="3:17" ht="114.75" x14ac:dyDescent="0.25">
      <c r="C8" s="557">
        <v>2</v>
      </c>
      <c r="D8" s="179">
        <v>43088</v>
      </c>
      <c r="E8" s="298" t="s">
        <v>36</v>
      </c>
      <c r="F8" s="298" t="s">
        <v>118</v>
      </c>
      <c r="G8" s="298" t="s">
        <v>170</v>
      </c>
      <c r="H8" s="298" t="s">
        <v>815</v>
      </c>
      <c r="I8" s="298" t="s">
        <v>816</v>
      </c>
      <c r="J8" s="193" t="s">
        <v>817</v>
      </c>
      <c r="K8" s="192" t="s">
        <v>1094</v>
      </c>
      <c r="L8" s="298" t="s">
        <v>97</v>
      </c>
      <c r="M8" s="383">
        <v>1293.0999999999999</v>
      </c>
      <c r="N8" s="497" t="s">
        <v>98</v>
      </c>
      <c r="O8" s="465">
        <v>0.08</v>
      </c>
      <c r="P8" s="384" t="s">
        <v>70</v>
      </c>
      <c r="Q8" s="593">
        <v>200757.72</v>
      </c>
    </row>
    <row r="9" spans="3:17" ht="51" x14ac:dyDescent="0.25">
      <c r="C9" s="594">
        <v>3</v>
      </c>
      <c r="D9" s="524">
        <v>43074</v>
      </c>
      <c r="E9" s="298" t="s">
        <v>36</v>
      </c>
      <c r="F9" s="298" t="s">
        <v>66</v>
      </c>
      <c r="G9" s="298" t="s">
        <v>73</v>
      </c>
      <c r="H9" s="470" t="s">
        <v>1042</v>
      </c>
      <c r="I9" s="298" t="s">
        <v>934</v>
      </c>
      <c r="J9" s="298" t="s">
        <v>105</v>
      </c>
      <c r="K9" s="298" t="s">
        <v>1095</v>
      </c>
      <c r="L9" s="298" t="s">
        <v>935</v>
      </c>
      <c r="M9" s="465">
        <v>49</v>
      </c>
      <c r="N9" s="497" t="s">
        <v>98</v>
      </c>
      <c r="O9" s="465">
        <v>0.08</v>
      </c>
      <c r="P9" s="298" t="s">
        <v>70</v>
      </c>
      <c r="Q9" s="566">
        <v>57056.33</v>
      </c>
    </row>
    <row r="10" spans="3:17" ht="76.5" x14ac:dyDescent="0.25">
      <c r="C10" s="557">
        <v>4</v>
      </c>
      <c r="D10" s="176">
        <v>43074</v>
      </c>
      <c r="E10" s="483" t="s">
        <v>36</v>
      </c>
      <c r="F10" s="481" t="s">
        <v>82</v>
      </c>
      <c r="G10" s="481" t="s">
        <v>514</v>
      </c>
      <c r="H10" s="298" t="s">
        <v>1043</v>
      </c>
      <c r="I10" s="481" t="s">
        <v>1044</v>
      </c>
      <c r="J10" s="520" t="s">
        <v>68</v>
      </c>
      <c r="K10" s="468" t="s">
        <v>96</v>
      </c>
      <c r="L10" s="298" t="s">
        <v>935</v>
      </c>
      <c r="M10" s="465">
        <v>29</v>
      </c>
      <c r="N10" s="497" t="s">
        <v>98</v>
      </c>
      <c r="O10" s="486">
        <v>0.08</v>
      </c>
      <c r="P10" s="487" t="s">
        <v>70</v>
      </c>
      <c r="Q10" s="595">
        <v>531200</v>
      </c>
    </row>
    <row r="11" spans="3:17" ht="51" x14ac:dyDescent="0.25">
      <c r="C11" s="594">
        <v>5</v>
      </c>
      <c r="D11" s="179">
        <v>43053</v>
      </c>
      <c r="E11" s="298" t="s">
        <v>36</v>
      </c>
      <c r="F11" s="298" t="s">
        <v>119</v>
      </c>
      <c r="G11" s="298" t="s">
        <v>131</v>
      </c>
      <c r="H11" s="298" t="s">
        <v>1045</v>
      </c>
      <c r="I11" s="298" t="s">
        <v>1046</v>
      </c>
      <c r="J11" s="298" t="s">
        <v>79</v>
      </c>
      <c r="K11" s="298" t="s">
        <v>120</v>
      </c>
      <c r="L11" s="298" t="s">
        <v>530</v>
      </c>
      <c r="M11" s="465">
        <v>72.400000000000006</v>
      </c>
      <c r="N11" s="497" t="s">
        <v>98</v>
      </c>
      <c r="O11" s="465">
        <v>0.08</v>
      </c>
      <c r="P11" s="298" t="s">
        <v>70</v>
      </c>
      <c r="Q11" s="566">
        <v>1160.0999999999999</v>
      </c>
    </row>
    <row r="12" spans="3:17" ht="114.75" x14ac:dyDescent="0.25">
      <c r="C12" s="557">
        <v>6</v>
      </c>
      <c r="D12" s="179">
        <v>43011</v>
      </c>
      <c r="E12" s="298" t="s">
        <v>36</v>
      </c>
      <c r="F12" s="498" t="s">
        <v>377</v>
      </c>
      <c r="G12" s="498" t="s">
        <v>78</v>
      </c>
      <c r="H12" s="498" t="s">
        <v>1047</v>
      </c>
      <c r="I12" s="498" t="s">
        <v>1048</v>
      </c>
      <c r="J12" s="203" t="s">
        <v>68</v>
      </c>
      <c r="K12" s="498" t="s">
        <v>76</v>
      </c>
      <c r="L12" s="498" t="s">
        <v>142</v>
      </c>
      <c r="M12" s="501">
        <v>63.2</v>
      </c>
      <c r="N12" s="497" t="s">
        <v>98</v>
      </c>
      <c r="O12" s="502">
        <v>0.08</v>
      </c>
      <c r="P12" s="498" t="s">
        <v>70</v>
      </c>
      <c r="Q12" s="596">
        <v>5437.3</v>
      </c>
    </row>
    <row r="13" spans="3:17" ht="51" x14ac:dyDescent="0.25">
      <c r="C13" s="594">
        <v>7</v>
      </c>
      <c r="D13" s="179">
        <v>42997</v>
      </c>
      <c r="E13" s="298" t="s">
        <v>36</v>
      </c>
      <c r="F13" s="470" t="s">
        <v>103</v>
      </c>
      <c r="G13" s="483" t="s">
        <v>217</v>
      </c>
      <c r="H13" s="298" t="s">
        <v>1049</v>
      </c>
      <c r="I13" s="298" t="s">
        <v>1050</v>
      </c>
      <c r="J13" s="193" t="s">
        <v>205</v>
      </c>
      <c r="K13" s="298" t="s">
        <v>147</v>
      </c>
      <c r="L13" s="298" t="s">
        <v>935</v>
      </c>
      <c r="M13" s="383">
        <v>42.8</v>
      </c>
      <c r="N13" s="497" t="s">
        <v>98</v>
      </c>
      <c r="O13" s="385">
        <v>0.08</v>
      </c>
      <c r="P13" s="298" t="s">
        <v>70</v>
      </c>
      <c r="Q13" s="593">
        <v>13.342560000000001</v>
      </c>
    </row>
    <row r="14" spans="3:17" ht="51" x14ac:dyDescent="0.25">
      <c r="C14" s="557">
        <v>8</v>
      </c>
      <c r="D14" s="179">
        <v>42997</v>
      </c>
      <c r="E14" s="298" t="s">
        <v>36</v>
      </c>
      <c r="F14" s="498" t="s">
        <v>66</v>
      </c>
      <c r="G14" s="498" t="s">
        <v>1051</v>
      </c>
      <c r="H14" s="498" t="s">
        <v>1052</v>
      </c>
      <c r="I14" s="498" t="s">
        <v>1053</v>
      </c>
      <c r="J14" s="498" t="s">
        <v>68</v>
      </c>
      <c r="K14" s="498" t="s">
        <v>1096</v>
      </c>
      <c r="L14" s="298" t="s">
        <v>935</v>
      </c>
      <c r="M14" s="501">
        <v>20</v>
      </c>
      <c r="N14" s="497" t="s">
        <v>98</v>
      </c>
      <c r="O14" s="502">
        <v>0.08</v>
      </c>
      <c r="P14" s="498" t="s">
        <v>70</v>
      </c>
      <c r="Q14" s="597">
        <v>798300</v>
      </c>
    </row>
    <row r="15" spans="3:17" ht="76.5" x14ac:dyDescent="0.25">
      <c r="C15" s="594">
        <v>9</v>
      </c>
      <c r="D15" s="179">
        <v>42997</v>
      </c>
      <c r="E15" s="298" t="s">
        <v>36</v>
      </c>
      <c r="F15" s="587" t="s">
        <v>103</v>
      </c>
      <c r="G15" s="498" t="s">
        <v>1054</v>
      </c>
      <c r="H15" s="498" t="s">
        <v>1055</v>
      </c>
      <c r="I15" s="498" t="s">
        <v>1056</v>
      </c>
      <c r="J15" s="203" t="s">
        <v>79</v>
      </c>
      <c r="K15" s="507" t="s">
        <v>1097</v>
      </c>
      <c r="L15" s="298" t="s">
        <v>935</v>
      </c>
      <c r="M15" s="501">
        <v>49.8</v>
      </c>
      <c r="N15" s="497" t="s">
        <v>98</v>
      </c>
      <c r="O15" s="502">
        <v>0.08</v>
      </c>
      <c r="P15" s="498" t="s">
        <v>70</v>
      </c>
      <c r="Q15" s="596">
        <v>235561</v>
      </c>
    </row>
    <row r="16" spans="3:17" ht="102" x14ac:dyDescent="0.25">
      <c r="C16" s="557">
        <v>10</v>
      </c>
      <c r="D16" s="179">
        <v>42990</v>
      </c>
      <c r="E16" s="298" t="s">
        <v>36</v>
      </c>
      <c r="F16" s="192" t="s">
        <v>94</v>
      </c>
      <c r="G16" s="457" t="s">
        <v>1057</v>
      </c>
      <c r="H16" s="193" t="s">
        <v>1058</v>
      </c>
      <c r="I16" s="461" t="s">
        <v>1059</v>
      </c>
      <c r="J16" s="298"/>
      <c r="K16" s="298" t="s">
        <v>121</v>
      </c>
      <c r="L16" s="298" t="s">
        <v>935</v>
      </c>
      <c r="M16" s="459">
        <v>36</v>
      </c>
      <c r="N16" s="497" t="s">
        <v>98</v>
      </c>
      <c r="O16" s="479">
        <v>0.08</v>
      </c>
      <c r="P16" s="461" t="s">
        <v>70</v>
      </c>
      <c r="Q16" s="598">
        <v>6.6627299999999998</v>
      </c>
    </row>
    <row r="17" spans="3:17" ht="76.5" x14ac:dyDescent="0.25">
      <c r="C17" s="594">
        <v>11</v>
      </c>
      <c r="D17" s="179">
        <v>42983</v>
      </c>
      <c r="E17" s="298" t="s">
        <v>36</v>
      </c>
      <c r="F17" s="298" t="s">
        <v>122</v>
      </c>
      <c r="G17" s="483" t="s">
        <v>217</v>
      </c>
      <c r="H17" s="298" t="s">
        <v>1060</v>
      </c>
      <c r="I17" s="298" t="s">
        <v>1061</v>
      </c>
      <c r="J17" s="193" t="s">
        <v>205</v>
      </c>
      <c r="K17" s="193" t="s">
        <v>221</v>
      </c>
      <c r="L17" s="298" t="s">
        <v>530</v>
      </c>
      <c r="M17" s="383">
        <v>49.9</v>
      </c>
      <c r="N17" s="497" t="s">
        <v>98</v>
      </c>
      <c r="O17" s="385">
        <v>0.08</v>
      </c>
      <c r="P17" s="298" t="s">
        <v>70</v>
      </c>
      <c r="Q17" s="593">
        <v>101172.26</v>
      </c>
    </row>
    <row r="18" spans="3:17" ht="76.5" x14ac:dyDescent="0.25">
      <c r="C18" s="557">
        <v>12</v>
      </c>
      <c r="D18" s="179">
        <v>42936</v>
      </c>
      <c r="E18" s="298" t="s">
        <v>36</v>
      </c>
      <c r="F18" s="500" t="s">
        <v>82</v>
      </c>
      <c r="G18" s="500" t="s">
        <v>78</v>
      </c>
      <c r="H18" s="500" t="s">
        <v>1062</v>
      </c>
      <c r="I18" s="500" t="s">
        <v>1063</v>
      </c>
      <c r="J18" s="500" t="s">
        <v>68</v>
      </c>
      <c r="K18" s="500" t="s">
        <v>1098</v>
      </c>
      <c r="L18" s="510" t="s">
        <v>113</v>
      </c>
      <c r="M18" s="484">
        <v>19.11</v>
      </c>
      <c r="N18" s="497" t="s">
        <v>98</v>
      </c>
      <c r="O18" s="466">
        <v>0.08</v>
      </c>
      <c r="P18" s="485" t="s">
        <v>70</v>
      </c>
      <c r="Q18" s="599">
        <v>720.67</v>
      </c>
    </row>
    <row r="19" spans="3:17" ht="76.5" x14ac:dyDescent="0.25">
      <c r="C19" s="594">
        <v>13</v>
      </c>
      <c r="D19" s="179">
        <v>42916</v>
      </c>
      <c r="E19" s="298" t="s">
        <v>36</v>
      </c>
      <c r="F19" s="470" t="s">
        <v>66</v>
      </c>
      <c r="G19" s="298" t="s">
        <v>1064</v>
      </c>
      <c r="H19" s="192" t="s">
        <v>1065</v>
      </c>
      <c r="I19" s="298" t="s">
        <v>1066</v>
      </c>
      <c r="J19" s="193" t="s">
        <v>68</v>
      </c>
      <c r="K19" s="298" t="s">
        <v>76</v>
      </c>
      <c r="L19" s="298" t="s">
        <v>135</v>
      </c>
      <c r="M19" s="465">
        <v>20</v>
      </c>
      <c r="N19" s="497" t="s">
        <v>98</v>
      </c>
      <c r="O19" s="588">
        <v>0.08</v>
      </c>
      <c r="P19" s="298" t="s">
        <v>70</v>
      </c>
      <c r="Q19" s="566">
        <v>4075</v>
      </c>
    </row>
    <row r="20" spans="3:17" ht="140.25" x14ac:dyDescent="0.25">
      <c r="C20" s="557">
        <v>14</v>
      </c>
      <c r="D20" s="179">
        <v>42909</v>
      </c>
      <c r="E20" s="298" t="s">
        <v>36</v>
      </c>
      <c r="F20" s="298" t="s">
        <v>100</v>
      </c>
      <c r="G20" s="298" t="s">
        <v>78</v>
      </c>
      <c r="H20" s="298" t="s">
        <v>1067</v>
      </c>
      <c r="I20" s="298" t="s">
        <v>1068</v>
      </c>
      <c r="J20" s="298" t="s">
        <v>68</v>
      </c>
      <c r="K20" s="298" t="s">
        <v>76</v>
      </c>
      <c r="L20" s="523" t="s">
        <v>84</v>
      </c>
      <c r="M20" s="383">
        <v>13</v>
      </c>
      <c r="N20" s="497" t="s">
        <v>98</v>
      </c>
      <c r="O20" s="385">
        <v>0.08</v>
      </c>
      <c r="P20" s="298" t="s">
        <v>70</v>
      </c>
      <c r="Q20" s="593">
        <v>1247.02</v>
      </c>
    </row>
    <row r="21" spans="3:17" ht="76.5" x14ac:dyDescent="0.25">
      <c r="C21" s="594">
        <v>15</v>
      </c>
      <c r="D21" s="179">
        <v>42899</v>
      </c>
      <c r="E21" s="298" t="s">
        <v>36</v>
      </c>
      <c r="F21" s="298" t="s">
        <v>118</v>
      </c>
      <c r="G21" s="298" t="s">
        <v>78</v>
      </c>
      <c r="H21" s="298" t="s">
        <v>1069</v>
      </c>
      <c r="I21" s="298" t="s">
        <v>1070</v>
      </c>
      <c r="J21" s="298" t="s">
        <v>68</v>
      </c>
      <c r="K21" s="298" t="s">
        <v>76</v>
      </c>
      <c r="L21" s="523" t="s">
        <v>84</v>
      </c>
      <c r="M21" s="383">
        <v>95</v>
      </c>
      <c r="N21" s="497" t="s">
        <v>98</v>
      </c>
      <c r="O21" s="465">
        <v>0.08</v>
      </c>
      <c r="P21" s="298" t="s">
        <v>70</v>
      </c>
      <c r="Q21" s="593">
        <v>27308.34</v>
      </c>
    </row>
    <row r="22" spans="3:17" ht="51" x14ac:dyDescent="0.25">
      <c r="C22" s="557">
        <v>16</v>
      </c>
      <c r="D22" s="179">
        <v>42899</v>
      </c>
      <c r="E22" s="298" t="s">
        <v>36</v>
      </c>
      <c r="F22" s="298" t="s">
        <v>77</v>
      </c>
      <c r="G22" s="298" t="s">
        <v>78</v>
      </c>
      <c r="H22" s="298" t="s">
        <v>1071</v>
      </c>
      <c r="I22" s="298" t="s">
        <v>1072</v>
      </c>
      <c r="J22" s="298" t="s">
        <v>68</v>
      </c>
      <c r="K22" s="298" t="s">
        <v>76</v>
      </c>
      <c r="L22" s="298" t="s">
        <v>935</v>
      </c>
      <c r="M22" s="383">
        <v>19.600000000000001</v>
      </c>
      <c r="N22" s="497" t="s">
        <v>98</v>
      </c>
      <c r="O22" s="465">
        <v>0.08</v>
      </c>
      <c r="P22" s="298" t="s">
        <v>70</v>
      </c>
      <c r="Q22" s="593">
        <v>1195.8</v>
      </c>
    </row>
    <row r="23" spans="3:17" ht="63.75" x14ac:dyDescent="0.25">
      <c r="C23" s="594">
        <v>17</v>
      </c>
      <c r="D23" s="179">
        <v>42899</v>
      </c>
      <c r="E23" s="298" t="s">
        <v>36</v>
      </c>
      <c r="F23" s="468" t="s">
        <v>88</v>
      </c>
      <c r="G23" s="298" t="s">
        <v>78</v>
      </c>
      <c r="H23" s="298" t="s">
        <v>1073</v>
      </c>
      <c r="I23" s="298" t="s">
        <v>1074</v>
      </c>
      <c r="J23" s="298" t="s">
        <v>79</v>
      </c>
      <c r="K23" s="298" t="s">
        <v>1099</v>
      </c>
      <c r="L23" s="298" t="s">
        <v>530</v>
      </c>
      <c r="M23" s="465">
        <v>99.2</v>
      </c>
      <c r="N23" s="497" t="s">
        <v>98</v>
      </c>
      <c r="O23" s="466">
        <v>0.08</v>
      </c>
      <c r="P23" s="298" t="s">
        <v>70</v>
      </c>
      <c r="Q23" s="600">
        <v>10992.79</v>
      </c>
    </row>
    <row r="24" spans="3:17" ht="51" x14ac:dyDescent="0.25">
      <c r="C24" s="557">
        <v>18</v>
      </c>
      <c r="D24" s="179">
        <v>42867</v>
      </c>
      <c r="E24" s="298" t="s">
        <v>36</v>
      </c>
      <c r="F24" s="507" t="s">
        <v>118</v>
      </c>
      <c r="G24" s="518" t="s">
        <v>78</v>
      </c>
      <c r="H24" s="507" t="s">
        <v>1075</v>
      </c>
      <c r="I24" s="507" t="s">
        <v>921</v>
      </c>
      <c r="J24" s="498" t="s">
        <v>79</v>
      </c>
      <c r="K24" s="498" t="s">
        <v>121</v>
      </c>
      <c r="L24" s="298" t="s">
        <v>530</v>
      </c>
      <c r="M24" s="522">
        <v>44.9</v>
      </c>
      <c r="N24" s="497" t="s">
        <v>98</v>
      </c>
      <c r="O24" s="387">
        <v>0.08</v>
      </c>
      <c r="P24" s="507" t="s">
        <v>70</v>
      </c>
      <c r="Q24" s="601">
        <v>20078.5</v>
      </c>
    </row>
    <row r="25" spans="3:17" ht="63.75" x14ac:dyDescent="0.25">
      <c r="C25" s="594">
        <v>19</v>
      </c>
      <c r="D25" s="179">
        <v>42822</v>
      </c>
      <c r="E25" s="298" t="s">
        <v>36</v>
      </c>
      <c r="F25" s="298" t="s">
        <v>77</v>
      </c>
      <c r="G25" s="298" t="s">
        <v>78</v>
      </c>
      <c r="H25" s="298" t="s">
        <v>1076</v>
      </c>
      <c r="I25" s="298" t="s">
        <v>1077</v>
      </c>
      <c r="J25" s="193" t="s">
        <v>79</v>
      </c>
      <c r="K25" s="298" t="s">
        <v>76</v>
      </c>
      <c r="L25" s="298" t="s">
        <v>530</v>
      </c>
      <c r="M25" s="383">
        <v>74.5</v>
      </c>
      <c r="N25" s="497" t="s">
        <v>98</v>
      </c>
      <c r="O25" s="486">
        <v>0.08</v>
      </c>
      <c r="P25" s="298" t="s">
        <v>70</v>
      </c>
      <c r="Q25" s="593">
        <v>30122.32</v>
      </c>
    </row>
    <row r="26" spans="3:17" ht="51" x14ac:dyDescent="0.25">
      <c r="C26" s="557">
        <v>20</v>
      </c>
      <c r="D26" s="179">
        <v>42822</v>
      </c>
      <c r="E26" s="298" t="s">
        <v>36</v>
      </c>
      <c r="F26" s="464" t="s">
        <v>82</v>
      </c>
      <c r="G26" s="464" t="s">
        <v>78</v>
      </c>
      <c r="H26" s="464" t="s">
        <v>1078</v>
      </c>
      <c r="I26" s="464" t="s">
        <v>206</v>
      </c>
      <c r="J26" s="193" t="s">
        <v>68</v>
      </c>
      <c r="K26" s="500" t="s">
        <v>1100</v>
      </c>
      <c r="L26" s="298" t="s">
        <v>935</v>
      </c>
      <c r="M26" s="484">
        <v>35.1</v>
      </c>
      <c r="N26" s="497" t="s">
        <v>98</v>
      </c>
      <c r="O26" s="486">
        <v>0.08</v>
      </c>
      <c r="P26" s="487" t="s">
        <v>70</v>
      </c>
      <c r="Q26" s="595">
        <v>5011.99</v>
      </c>
    </row>
    <row r="27" spans="3:17" ht="102" x14ac:dyDescent="0.25">
      <c r="C27" s="594">
        <v>21</v>
      </c>
      <c r="D27" s="179">
        <v>42808</v>
      </c>
      <c r="E27" s="298" t="s">
        <v>36</v>
      </c>
      <c r="F27" s="500" t="s">
        <v>94</v>
      </c>
      <c r="G27" s="500" t="s">
        <v>95</v>
      </c>
      <c r="H27" s="500" t="s">
        <v>1079</v>
      </c>
      <c r="I27" s="500" t="s">
        <v>1080</v>
      </c>
      <c r="J27" s="464" t="s">
        <v>1081</v>
      </c>
      <c r="K27" s="500" t="s">
        <v>1101</v>
      </c>
      <c r="L27" s="298" t="s">
        <v>97</v>
      </c>
      <c r="M27" s="484">
        <v>114</v>
      </c>
      <c r="N27" s="497" t="s">
        <v>98</v>
      </c>
      <c r="O27" s="492">
        <v>0.08</v>
      </c>
      <c r="P27" s="500" t="s">
        <v>70</v>
      </c>
      <c r="Q27" s="599">
        <v>26146.21</v>
      </c>
    </row>
    <row r="28" spans="3:17" ht="76.5" x14ac:dyDescent="0.25">
      <c r="C28" s="557">
        <v>22</v>
      </c>
      <c r="D28" s="218">
        <v>42768</v>
      </c>
      <c r="E28" s="298" t="s">
        <v>36</v>
      </c>
      <c r="F28" s="498" t="s">
        <v>94</v>
      </c>
      <c r="G28" s="498" t="s">
        <v>95</v>
      </c>
      <c r="H28" s="498" t="s">
        <v>1082</v>
      </c>
      <c r="I28" s="498" t="s">
        <v>1080</v>
      </c>
      <c r="J28" s="203" t="s">
        <v>1083</v>
      </c>
      <c r="K28" s="498" t="s">
        <v>1102</v>
      </c>
      <c r="L28" s="383" t="s">
        <v>123</v>
      </c>
      <c r="M28" s="501">
        <v>114</v>
      </c>
      <c r="N28" s="497" t="s">
        <v>98</v>
      </c>
      <c r="O28" s="502">
        <v>0.08</v>
      </c>
      <c r="P28" s="498" t="s">
        <v>70</v>
      </c>
      <c r="Q28" s="596">
        <v>26146.21</v>
      </c>
    </row>
    <row r="29" spans="3:17" ht="216.75" x14ac:dyDescent="0.25">
      <c r="C29" s="594">
        <v>23</v>
      </c>
      <c r="D29" s="179">
        <v>42759</v>
      </c>
      <c r="E29" s="298" t="s">
        <v>36</v>
      </c>
      <c r="F29" s="500" t="s">
        <v>1084</v>
      </c>
      <c r="G29" s="589" t="s">
        <v>73</v>
      </c>
      <c r="H29" s="500" t="s">
        <v>1085</v>
      </c>
      <c r="I29" s="500" t="s">
        <v>1086</v>
      </c>
      <c r="J29" s="298" t="s">
        <v>68</v>
      </c>
      <c r="K29" s="298" t="s">
        <v>69</v>
      </c>
      <c r="L29" s="298" t="s">
        <v>530</v>
      </c>
      <c r="M29" s="465">
        <v>34.1</v>
      </c>
      <c r="N29" s="497" t="s">
        <v>98</v>
      </c>
      <c r="O29" s="465">
        <v>0.08</v>
      </c>
      <c r="P29" s="298" t="s">
        <v>70</v>
      </c>
      <c r="Q29" s="566">
        <v>210055.89</v>
      </c>
    </row>
    <row r="30" spans="3:17" ht="51" x14ac:dyDescent="0.25">
      <c r="C30" s="557">
        <v>24</v>
      </c>
      <c r="D30" s="179">
        <v>42759</v>
      </c>
      <c r="E30" s="298" t="s">
        <v>36</v>
      </c>
      <c r="F30" s="464" t="s">
        <v>100</v>
      </c>
      <c r="G30" s="500" t="s">
        <v>78</v>
      </c>
      <c r="H30" s="500" t="s">
        <v>1087</v>
      </c>
      <c r="I30" s="500" t="s">
        <v>1088</v>
      </c>
      <c r="J30" s="193" t="s">
        <v>68</v>
      </c>
      <c r="K30" s="464" t="s">
        <v>69</v>
      </c>
      <c r="L30" s="298" t="s">
        <v>530</v>
      </c>
      <c r="M30" s="466">
        <v>10.9</v>
      </c>
      <c r="N30" s="497" t="s">
        <v>98</v>
      </c>
      <c r="O30" s="466">
        <v>0.08</v>
      </c>
      <c r="P30" s="492" t="s">
        <v>70</v>
      </c>
      <c r="Q30" s="602">
        <v>14484.49</v>
      </c>
    </row>
    <row r="31" spans="3:17" ht="76.5" x14ac:dyDescent="0.25">
      <c r="C31" s="594">
        <v>25</v>
      </c>
      <c r="D31" s="179">
        <v>42759</v>
      </c>
      <c r="E31" s="298" t="s">
        <v>36</v>
      </c>
      <c r="F31" s="298" t="s">
        <v>66</v>
      </c>
      <c r="G31" s="500" t="s">
        <v>73</v>
      </c>
      <c r="H31" s="298" t="s">
        <v>1089</v>
      </c>
      <c r="I31" s="298" t="s">
        <v>1090</v>
      </c>
      <c r="J31" s="298" t="s">
        <v>79</v>
      </c>
      <c r="K31" s="298" t="s">
        <v>1103</v>
      </c>
      <c r="L31" s="298" t="s">
        <v>935</v>
      </c>
      <c r="M31" s="383">
        <v>47</v>
      </c>
      <c r="N31" s="497" t="s">
        <v>98</v>
      </c>
      <c r="O31" s="385">
        <v>0.08</v>
      </c>
      <c r="P31" s="298" t="s">
        <v>80</v>
      </c>
      <c r="Q31" s="593">
        <v>114151.19</v>
      </c>
    </row>
    <row r="32" spans="3:17" ht="90" thickBot="1" x14ac:dyDescent="0.3">
      <c r="C32" s="603">
        <v>26</v>
      </c>
      <c r="D32" s="147">
        <v>42752</v>
      </c>
      <c r="E32" s="586" t="s">
        <v>36</v>
      </c>
      <c r="F32" s="604" t="s">
        <v>77</v>
      </c>
      <c r="G32" s="604" t="s">
        <v>78</v>
      </c>
      <c r="H32" s="252" t="s">
        <v>1091</v>
      </c>
      <c r="I32" s="252" t="s">
        <v>1092</v>
      </c>
      <c r="J32" s="144" t="s">
        <v>79</v>
      </c>
      <c r="K32" s="604" t="s">
        <v>121</v>
      </c>
      <c r="L32" s="586" t="s">
        <v>135</v>
      </c>
      <c r="M32" s="605">
        <v>78.400000000000006</v>
      </c>
      <c r="N32" s="606" t="s">
        <v>98</v>
      </c>
      <c r="O32" s="607">
        <v>0.08</v>
      </c>
      <c r="P32" s="252" t="s">
        <v>70</v>
      </c>
      <c r="Q32" s="608">
        <v>22966.3</v>
      </c>
    </row>
    <row r="33" spans="12:13" ht="26.25" thickBot="1" x14ac:dyDescent="0.3">
      <c r="L33" s="1009" t="s">
        <v>150</v>
      </c>
      <c r="M33" s="1008">
        <f>SUM(M7:M32)</f>
        <v>2615.0099999999998</v>
      </c>
    </row>
  </sheetData>
  <mergeCells count="1">
    <mergeCell ref="C3:Q3"/>
  </mergeCells>
  <printOptions horizontalCentered="1" verticalCentered="1"/>
  <pageMargins left="3.937007874015748E-2" right="0.23622047244094491" top="0.35433070866141736" bottom="0.35433070866141736" header="0.11811023622047245" footer="0.11811023622047245"/>
  <pageSetup paperSize="9" scale="5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P18"/>
  <sheetViews>
    <sheetView showGridLines="0" zoomScale="70" zoomScaleNormal="70" workbookViewId="0">
      <selection activeCell="C3" sqref="C3:P3"/>
    </sheetView>
  </sheetViews>
  <sheetFormatPr defaultRowHeight="15" x14ac:dyDescent="0.25"/>
  <cols>
    <col min="6" max="6" width="24.42578125" customWidth="1"/>
    <col min="7" max="7" width="11.5703125" customWidth="1"/>
    <col min="9" max="9" width="10.7109375" customWidth="1"/>
    <col min="10" max="10" width="14" customWidth="1"/>
    <col min="13" max="13" width="12.85546875" customWidth="1"/>
    <col min="15" max="15" width="15.42578125" customWidth="1"/>
  </cols>
  <sheetData>
    <row r="2" spans="3:16" ht="15.75" thickBot="1" x14ac:dyDescent="0.3"/>
    <row r="3" spans="3:16" ht="59.25" customHeight="1" thickBot="1" x14ac:dyDescent="0.5">
      <c r="C3" s="1510" t="s">
        <v>1807</v>
      </c>
      <c r="D3" s="1511"/>
      <c r="E3" s="1511"/>
      <c r="F3" s="1511"/>
      <c r="G3" s="1511"/>
      <c r="H3" s="1511"/>
      <c r="I3" s="1511"/>
      <c r="J3" s="1511"/>
      <c r="K3" s="1511"/>
      <c r="L3" s="1511"/>
      <c r="M3" s="1511"/>
      <c r="N3" s="1511"/>
      <c r="O3" s="1511"/>
      <c r="P3" s="1512"/>
    </row>
    <row r="4" spans="3:16" ht="15.75" thickBot="1" x14ac:dyDescent="0.3">
      <c r="C4" s="134"/>
      <c r="D4" s="134"/>
      <c r="E4" s="134"/>
      <c r="F4" s="134"/>
      <c r="G4" s="134"/>
      <c r="H4" s="134"/>
      <c r="I4" s="134"/>
      <c r="J4" s="134"/>
      <c r="K4" s="134"/>
      <c r="L4" s="134"/>
      <c r="M4" s="134"/>
      <c r="N4" s="134"/>
      <c r="O4" s="134"/>
      <c r="P4" s="134"/>
    </row>
    <row r="5" spans="3:16" ht="39" thickBot="1" x14ac:dyDescent="0.3">
      <c r="C5" s="173" t="s">
        <v>151</v>
      </c>
      <c r="D5" s="215" t="s">
        <v>51</v>
      </c>
      <c r="E5" s="215" t="s">
        <v>52</v>
      </c>
      <c r="F5" s="215" t="s">
        <v>53</v>
      </c>
      <c r="G5" s="215" t="s">
        <v>54</v>
      </c>
      <c r="H5" s="215" t="s">
        <v>55</v>
      </c>
      <c r="I5" s="215" t="s">
        <v>56</v>
      </c>
      <c r="J5" s="215" t="s">
        <v>57</v>
      </c>
      <c r="K5" s="170" t="s">
        <v>58</v>
      </c>
      <c r="L5" s="1387" t="s">
        <v>59</v>
      </c>
      <c r="M5" s="1428" t="s">
        <v>60</v>
      </c>
      <c r="N5" s="1420" t="s">
        <v>61</v>
      </c>
      <c r="O5" s="216" t="s">
        <v>62</v>
      </c>
      <c r="P5" s="289" t="s">
        <v>63</v>
      </c>
    </row>
    <row r="6" spans="3:16" ht="15.75" thickBot="1" x14ac:dyDescent="0.3">
      <c r="C6" s="894">
        <v>1</v>
      </c>
      <c r="D6" s="963">
        <v>2</v>
      </c>
      <c r="E6" s="895">
        <v>3</v>
      </c>
      <c r="F6" s="963">
        <v>4</v>
      </c>
      <c r="G6" s="895">
        <v>5</v>
      </c>
      <c r="H6" s="963">
        <v>6</v>
      </c>
      <c r="I6" s="895">
        <v>7</v>
      </c>
      <c r="J6" s="963">
        <v>8</v>
      </c>
      <c r="K6" s="895">
        <v>9</v>
      </c>
      <c r="L6" s="1399">
        <v>10</v>
      </c>
      <c r="M6" s="1408">
        <v>11</v>
      </c>
      <c r="N6" s="1421">
        <v>12</v>
      </c>
      <c r="O6" s="895">
        <v>13</v>
      </c>
      <c r="P6" s="1386">
        <v>14</v>
      </c>
    </row>
    <row r="7" spans="3:16" ht="114.75" x14ac:dyDescent="0.25">
      <c r="C7" s="200">
        <v>1</v>
      </c>
      <c r="D7" s="454" t="s">
        <v>66</v>
      </c>
      <c r="E7" s="1379" t="s">
        <v>299</v>
      </c>
      <c r="F7" s="1380" t="s">
        <v>1616</v>
      </c>
      <c r="G7" s="1381" t="s">
        <v>1617</v>
      </c>
      <c r="H7" s="1382" t="s">
        <v>105</v>
      </c>
      <c r="I7" s="1380" t="s">
        <v>1129</v>
      </c>
      <c r="J7" s="1380" t="s">
        <v>1618</v>
      </c>
      <c r="K7" s="1383">
        <v>405</v>
      </c>
      <c r="L7" s="1415" t="s">
        <v>1619</v>
      </c>
      <c r="M7" s="1429">
        <v>79832.36</v>
      </c>
      <c r="N7" s="1422" t="s">
        <v>70</v>
      </c>
      <c r="O7" s="1384">
        <v>7157320</v>
      </c>
      <c r="P7" s="1385" t="s">
        <v>71</v>
      </c>
    </row>
    <row r="8" spans="3:16" ht="127.5" x14ac:dyDescent="0.25">
      <c r="C8" s="195">
        <v>2</v>
      </c>
      <c r="D8" s="1022" t="s">
        <v>66</v>
      </c>
      <c r="E8" s="241" t="s">
        <v>156</v>
      </c>
      <c r="F8" s="241" t="s">
        <v>1620</v>
      </c>
      <c r="G8" s="241" t="s">
        <v>157</v>
      </c>
      <c r="H8" s="1025" t="s">
        <v>68</v>
      </c>
      <c r="I8" s="241" t="s">
        <v>1621</v>
      </c>
      <c r="J8" s="241" t="s">
        <v>1622</v>
      </c>
      <c r="K8" s="501">
        <v>34</v>
      </c>
      <c r="L8" s="1416" t="s">
        <v>1623</v>
      </c>
      <c r="M8" s="1430">
        <v>69858.75</v>
      </c>
      <c r="N8" s="1423" t="s">
        <v>80</v>
      </c>
      <c r="O8" s="623">
        <v>1862900</v>
      </c>
      <c r="P8" s="409" t="s">
        <v>71</v>
      </c>
    </row>
    <row r="9" spans="3:16" ht="63.75" x14ac:dyDescent="0.25">
      <c r="C9" s="195">
        <v>3</v>
      </c>
      <c r="D9" s="206" t="s">
        <v>66</v>
      </c>
      <c r="E9" s="375" t="s">
        <v>67</v>
      </c>
      <c r="F9" s="205" t="s">
        <v>1624</v>
      </c>
      <c r="G9" s="376" t="s">
        <v>1011</v>
      </c>
      <c r="H9" s="205"/>
      <c r="I9" s="241" t="s">
        <v>76</v>
      </c>
      <c r="J9" s="205" t="s">
        <v>154</v>
      </c>
      <c r="K9" s="473">
        <v>28</v>
      </c>
      <c r="L9" s="1417">
        <v>50</v>
      </c>
      <c r="M9" s="1431">
        <v>53920.83</v>
      </c>
      <c r="N9" s="1424" t="s">
        <v>70</v>
      </c>
      <c r="O9" s="379">
        <v>1294100</v>
      </c>
      <c r="P9" s="799" t="s">
        <v>71</v>
      </c>
    </row>
    <row r="10" spans="3:16" ht="63.75" x14ac:dyDescent="0.25">
      <c r="C10" s="195">
        <v>4</v>
      </c>
      <c r="D10" s="206" t="s">
        <v>66</v>
      </c>
      <c r="E10" s="375" t="s">
        <v>67</v>
      </c>
      <c r="F10" s="205" t="s">
        <v>1625</v>
      </c>
      <c r="G10" s="376" t="s">
        <v>85</v>
      </c>
      <c r="H10" s="205"/>
      <c r="I10" s="241" t="s">
        <v>76</v>
      </c>
      <c r="J10" s="205" t="s">
        <v>154</v>
      </c>
      <c r="K10" s="473">
        <v>26.87</v>
      </c>
      <c r="L10" s="1417">
        <v>50</v>
      </c>
      <c r="M10" s="1431">
        <v>52908.33</v>
      </c>
      <c r="N10" s="1424" t="s">
        <v>70</v>
      </c>
      <c r="O10" s="379">
        <v>1269800</v>
      </c>
      <c r="P10" s="799" t="s">
        <v>71</v>
      </c>
    </row>
    <row r="11" spans="3:16" ht="63.75" x14ac:dyDescent="0.25">
      <c r="C11" s="195">
        <v>5</v>
      </c>
      <c r="D11" s="206" t="s">
        <v>66</v>
      </c>
      <c r="E11" s="375" t="s">
        <v>67</v>
      </c>
      <c r="F11" s="205" t="s">
        <v>1626</v>
      </c>
      <c r="G11" s="376" t="s">
        <v>1627</v>
      </c>
      <c r="H11" s="205"/>
      <c r="I11" s="205" t="s">
        <v>1628</v>
      </c>
      <c r="J11" s="205" t="s">
        <v>154</v>
      </c>
      <c r="K11" s="473">
        <v>25.96</v>
      </c>
      <c r="L11" s="1417">
        <v>50</v>
      </c>
      <c r="M11" s="1431">
        <v>50454.17</v>
      </c>
      <c r="N11" s="1424" t="s">
        <v>70</v>
      </c>
      <c r="O11" s="379">
        <v>1210900</v>
      </c>
      <c r="P11" s="799" t="s">
        <v>71</v>
      </c>
    </row>
    <row r="12" spans="3:16" ht="63.75" x14ac:dyDescent="0.25">
      <c r="C12" s="195">
        <v>6</v>
      </c>
      <c r="D12" s="241" t="s">
        <v>66</v>
      </c>
      <c r="E12" s="241" t="s">
        <v>73</v>
      </c>
      <c r="F12" s="241" t="s">
        <v>1629</v>
      </c>
      <c r="G12" s="241" t="s">
        <v>1630</v>
      </c>
      <c r="H12" s="1026" t="s">
        <v>68</v>
      </c>
      <c r="I12" s="241" t="s">
        <v>1631</v>
      </c>
      <c r="J12" s="1027" t="s">
        <v>1632</v>
      </c>
      <c r="K12" s="516">
        <v>500.7</v>
      </c>
      <c r="L12" s="1416" t="s">
        <v>1633</v>
      </c>
      <c r="M12" s="1432">
        <v>49272.66</v>
      </c>
      <c r="N12" s="1423" t="s">
        <v>70</v>
      </c>
      <c r="O12" s="1028">
        <v>15238310</v>
      </c>
      <c r="P12" s="1035" t="s">
        <v>71</v>
      </c>
    </row>
    <row r="13" spans="3:16" ht="191.25" x14ac:dyDescent="0.25">
      <c r="C13" s="195">
        <v>7</v>
      </c>
      <c r="D13" s="1020" t="s">
        <v>66</v>
      </c>
      <c r="E13" s="1022" t="s">
        <v>73</v>
      </c>
      <c r="F13" s="1020" t="s">
        <v>1634</v>
      </c>
      <c r="G13" s="1022" t="s">
        <v>1635</v>
      </c>
      <c r="H13" s="241" t="s">
        <v>68</v>
      </c>
      <c r="I13" s="1022" t="s">
        <v>1571</v>
      </c>
      <c r="J13" s="1022" t="s">
        <v>1636</v>
      </c>
      <c r="K13" s="553">
        <v>75.2</v>
      </c>
      <c r="L13" s="1418" t="s">
        <v>1637</v>
      </c>
      <c r="M13" s="1433">
        <v>44010.5</v>
      </c>
      <c r="N13" s="1425" t="s">
        <v>70</v>
      </c>
      <c r="O13" s="1029">
        <v>2640630</v>
      </c>
      <c r="P13" s="1036" t="s">
        <v>1638</v>
      </c>
    </row>
    <row r="14" spans="3:16" ht="63.75" x14ac:dyDescent="0.25">
      <c r="C14" s="195">
        <v>8</v>
      </c>
      <c r="D14" s="1025" t="s">
        <v>66</v>
      </c>
      <c r="E14" s="1025" t="s">
        <v>1639</v>
      </c>
      <c r="F14" s="1025" t="s">
        <v>1640</v>
      </c>
      <c r="G14" s="1025" t="s">
        <v>1641</v>
      </c>
      <c r="H14" s="1025" t="s">
        <v>68</v>
      </c>
      <c r="I14" s="1025" t="s">
        <v>1642</v>
      </c>
      <c r="J14" s="205" t="s">
        <v>171</v>
      </c>
      <c r="K14" s="508">
        <v>198.71</v>
      </c>
      <c r="L14" s="1419">
        <v>10</v>
      </c>
      <c r="M14" s="1434">
        <v>36258.33</v>
      </c>
      <c r="N14" s="1426" t="s">
        <v>70</v>
      </c>
      <c r="O14" s="1031">
        <v>4351000</v>
      </c>
      <c r="P14" s="409" t="s">
        <v>1643</v>
      </c>
    </row>
    <row r="15" spans="3:16" ht="140.25" x14ac:dyDescent="0.25">
      <c r="C15" s="250">
        <v>9</v>
      </c>
      <c r="D15" s="241" t="s">
        <v>92</v>
      </c>
      <c r="E15" s="241" t="s">
        <v>1644</v>
      </c>
      <c r="F15" s="241" t="s">
        <v>1645</v>
      </c>
      <c r="G15" s="241" t="s">
        <v>1646</v>
      </c>
      <c r="H15" s="628" t="s">
        <v>1647</v>
      </c>
      <c r="I15" s="241" t="s">
        <v>1648</v>
      </c>
      <c r="J15" s="241" t="s">
        <v>385</v>
      </c>
      <c r="K15" s="501">
        <v>53.4</v>
      </c>
      <c r="L15" s="1416">
        <v>18</v>
      </c>
      <c r="M15" s="1411">
        <v>33741.089999999997</v>
      </c>
      <c r="N15" s="1423" t="s">
        <v>70</v>
      </c>
      <c r="O15" s="247">
        <v>2205300</v>
      </c>
      <c r="P15" s="799" t="s">
        <v>71</v>
      </c>
    </row>
    <row r="16" spans="3:16" ht="51.75" thickBot="1" x14ac:dyDescent="0.3">
      <c r="C16" s="251">
        <v>10</v>
      </c>
      <c r="D16" s="1037" t="s">
        <v>103</v>
      </c>
      <c r="E16" s="1038" t="s">
        <v>78</v>
      </c>
      <c r="F16" s="299" t="s">
        <v>1649</v>
      </c>
      <c r="G16" s="299" t="s">
        <v>1650</v>
      </c>
      <c r="H16" s="149" t="s">
        <v>1595</v>
      </c>
      <c r="I16" s="299" t="s">
        <v>1574</v>
      </c>
      <c r="J16" s="246" t="s">
        <v>1651</v>
      </c>
      <c r="K16" s="605">
        <v>73</v>
      </c>
      <c r="L16" s="1447">
        <v>30</v>
      </c>
      <c r="M16" s="1448">
        <v>31239.22</v>
      </c>
      <c r="N16" s="1427" t="s">
        <v>70</v>
      </c>
      <c r="O16" s="1039">
        <v>1191200</v>
      </c>
      <c r="P16" s="1040" t="s">
        <v>71</v>
      </c>
    </row>
    <row r="17" spans="3:16" ht="60.75" thickBot="1" x14ac:dyDescent="0.3">
      <c r="C17" s="73"/>
      <c r="D17" s="73"/>
      <c r="E17" s="73"/>
      <c r="F17" s="73"/>
      <c r="G17" s="73"/>
      <c r="H17" s="73"/>
      <c r="I17" s="73"/>
      <c r="J17" s="73"/>
      <c r="K17" s="73"/>
      <c r="L17" s="1042" t="s">
        <v>138</v>
      </c>
      <c r="M17" s="1041">
        <f>SUM(M7:M16)</f>
        <v>501496.24</v>
      </c>
      <c r="N17" s="73"/>
      <c r="O17" s="73"/>
      <c r="P17" s="73"/>
    </row>
    <row r="18" spans="3:16" x14ac:dyDescent="0.25">
      <c r="M18" s="245"/>
    </row>
  </sheetData>
  <mergeCells count="1">
    <mergeCell ref="C3:P3"/>
  </mergeCells>
  <printOptions horizontalCentered="1"/>
  <pageMargins left="3.937007874015748E-2" right="3.937007874015748E-2" top="0.35433070866141736" bottom="0.35433070866141736" header="0.31496062992125984" footer="0.31496062992125984"/>
  <pageSetup paperSize="9" scale="5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23</vt:i4>
      </vt:variant>
    </vt:vector>
  </HeadingPairs>
  <TitlesOfParts>
    <vt:vector size="23" baseType="lpstr">
      <vt:lpstr>Статитстичний звіт</vt:lpstr>
      <vt:lpstr>Перелік додатків</vt:lpstr>
      <vt:lpstr>Додаток №1</vt:lpstr>
      <vt:lpstr>Додаток № 1.1</vt:lpstr>
      <vt:lpstr>Додаток № 1.2</vt:lpstr>
      <vt:lpstr>Додаток № 1.3</vt:lpstr>
      <vt:lpstr>Додаток № 2</vt:lpstr>
      <vt:lpstr>Додаток № 3</vt:lpstr>
      <vt:lpstr>Додаток № 4.1</vt:lpstr>
      <vt:lpstr>Додаток № 4.2</vt:lpstr>
      <vt:lpstr>Додаток № 4.3</vt:lpstr>
      <vt:lpstr>Додаток № 4.4</vt:lpstr>
      <vt:lpstr>Додаток № 5</vt:lpstr>
      <vt:lpstr>Додаток № 6</vt:lpstr>
      <vt:lpstr>Додаток № 7</vt:lpstr>
      <vt:lpstr>Додаток № 8</vt:lpstr>
      <vt:lpstr>Додаток № 9.1</vt:lpstr>
      <vt:lpstr>Додаток № 9.2</vt:lpstr>
      <vt:lpstr>Додаток № 9.3</vt:lpstr>
      <vt:lpstr>Додаток № 9.4</vt:lpstr>
      <vt:lpstr>Додаток № 10</vt:lpstr>
      <vt:lpstr>Додаток № 11</vt:lpstr>
      <vt:lpstr>Додаток № 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2018-05-25T11:11:08Z</dcterms:modified>
</cp:coreProperties>
</file>