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МЦП тварини\Рішення\"/>
    </mc:Choice>
  </mc:AlternateContent>
  <bookViews>
    <workbookView xWindow="0" yWindow="0" windowWidth="28800" windowHeight="11700"/>
  </bookViews>
  <sheets>
    <sheet name="МЦП 2024-2025" sheetId="1" r:id="rId1"/>
  </sheets>
  <definedNames>
    <definedName name="_GoBack" localSheetId="0">'МЦП 2024-2025'!#REF!</definedName>
    <definedName name="_xlnm.Print_Titles" localSheetId="0">'МЦП 2024-2025'!$7:$8</definedName>
    <definedName name="_xlnm.Print_Area" localSheetId="0">'МЦП 2024-2025'!$A$1:$K$156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7" i="1" l="1"/>
  <c r="G150" i="1" s="1"/>
  <c r="H137" i="1"/>
  <c r="H141" i="1"/>
  <c r="G141" i="1"/>
  <c r="K133" i="1"/>
  <c r="J133" i="1"/>
  <c r="G137" i="1"/>
  <c r="K143" i="1"/>
  <c r="G132" i="1"/>
  <c r="G50" i="1"/>
  <c r="G61" i="1" s="1"/>
  <c r="G75" i="1" s="1"/>
  <c r="G83" i="1" s="1"/>
  <c r="G87" i="1" s="1"/>
  <c r="G49" i="1"/>
  <c r="G60" i="1" s="1"/>
  <c r="G74" i="1" s="1"/>
  <c r="G82" i="1" s="1"/>
  <c r="G86" i="1" s="1"/>
  <c r="G92" i="1" s="1"/>
  <c r="G101" i="1" s="1"/>
  <c r="G110" i="1" s="1"/>
  <c r="G126" i="1" s="1"/>
  <c r="G134" i="1" s="1"/>
  <c r="G145" i="1" s="1"/>
  <c r="G148" i="1" s="1"/>
  <c r="G151" i="1" s="1"/>
  <c r="G139" i="1" l="1"/>
  <c r="G142" i="1" s="1"/>
  <c r="G102" i="1"/>
  <c r="G111" i="1" s="1"/>
  <c r="G127" i="1" s="1"/>
  <c r="G135" i="1" s="1"/>
  <c r="G140" i="1" s="1"/>
  <c r="G143" i="1" s="1"/>
  <c r="G146" i="1" s="1"/>
  <c r="G149" i="1" s="1"/>
  <c r="G152" i="1" s="1"/>
  <c r="G93" i="1"/>
  <c r="J131" i="1" l="1"/>
  <c r="K131" i="1"/>
  <c r="K123" i="1"/>
  <c r="J123" i="1"/>
  <c r="K122" i="1"/>
  <c r="J122" i="1"/>
  <c r="J121" i="1"/>
  <c r="K121" i="1"/>
  <c r="K120" i="1"/>
  <c r="J120" i="1"/>
  <c r="K106" i="1"/>
  <c r="J106" i="1"/>
  <c r="K98" i="1"/>
  <c r="J98" i="1"/>
  <c r="J97" i="1"/>
  <c r="K96" i="1"/>
  <c r="J96" i="1"/>
  <c r="K97" i="1"/>
  <c r="K95" i="1"/>
  <c r="J95" i="1"/>
  <c r="J80" i="1"/>
  <c r="K80" i="1"/>
  <c r="K72" i="1"/>
  <c r="J72" i="1"/>
  <c r="K71" i="1"/>
  <c r="J71" i="1"/>
  <c r="K58" i="1"/>
  <c r="K70" i="1"/>
  <c r="J70" i="1"/>
  <c r="J58" i="1"/>
  <c r="K57" i="1"/>
  <c r="J57" i="1"/>
  <c r="J47" i="1"/>
  <c r="J46" i="1"/>
  <c r="K46" i="1"/>
  <c r="K45" i="1"/>
  <c r="J45" i="1"/>
  <c r="K47" i="1"/>
  <c r="K44" i="1"/>
  <c r="J44" i="1"/>
  <c r="K30" i="1"/>
  <c r="J30" i="1"/>
  <c r="J29" i="1"/>
  <c r="K29" i="1"/>
  <c r="J28" i="1"/>
  <c r="K28" i="1"/>
  <c r="K27" i="1"/>
  <c r="J27" i="1"/>
  <c r="K26" i="1"/>
  <c r="J26" i="1"/>
  <c r="J12" i="1"/>
  <c r="H12" i="1" l="1"/>
  <c r="J74" i="1"/>
  <c r="K74" i="1"/>
  <c r="H75" i="1" s="1"/>
  <c r="L76" i="1" l="1"/>
  <c r="H74" i="1"/>
  <c r="H87" i="1"/>
  <c r="H124" i="1"/>
  <c r="J32" i="1"/>
  <c r="H33" i="1" l="1"/>
  <c r="J55" i="1"/>
  <c r="J49" i="1" s="1"/>
  <c r="J93" i="1"/>
  <c r="J118" i="1"/>
  <c r="J108" i="1" s="1"/>
  <c r="K82" i="1"/>
  <c r="K129" i="1"/>
  <c r="J129" i="1"/>
  <c r="K32" i="1"/>
  <c r="H34" i="1" s="1"/>
  <c r="K108" i="1"/>
  <c r="H111" i="1" s="1"/>
  <c r="K100" i="1"/>
  <c r="H102" i="1" s="1"/>
  <c r="J100" i="1"/>
  <c r="H101" i="1" s="1"/>
  <c r="K60" i="1"/>
  <c r="H61" i="1" s="1"/>
  <c r="J60" i="1"/>
  <c r="K49" i="1"/>
  <c r="H50" i="1" s="1"/>
  <c r="K12" i="1"/>
  <c r="M145" i="1" l="1"/>
  <c r="H93" i="1"/>
  <c r="H83" i="1"/>
  <c r="H134" i="1"/>
  <c r="H132" i="1"/>
  <c r="H13" i="1"/>
  <c r="H149" i="1" s="1"/>
  <c r="H11" i="1"/>
  <c r="H135" i="1"/>
  <c r="H60" i="1"/>
  <c r="H59" i="1"/>
  <c r="H48" i="1"/>
  <c r="H49" i="1"/>
  <c r="J82" i="1"/>
  <c r="L145" i="1" s="1"/>
  <c r="H86" i="1"/>
  <c r="H85" i="1" s="1"/>
  <c r="H99" i="1"/>
  <c r="H107" i="1"/>
  <c r="H110" i="1"/>
  <c r="H73" i="1"/>
  <c r="H31" i="1"/>
  <c r="H148" i="1" l="1"/>
  <c r="N145" i="1"/>
  <c r="M146" i="1"/>
  <c r="M147" i="1" s="1"/>
  <c r="H152" i="1"/>
  <c r="H147" i="1"/>
  <c r="H146" i="1"/>
  <c r="H82" i="1"/>
  <c r="H145" i="1" s="1"/>
  <c r="H81" i="1"/>
  <c r="H144" i="1" s="1"/>
  <c r="H92" i="1"/>
  <c r="L146" i="1" l="1"/>
  <c r="H151" i="1"/>
  <c r="H91" i="1"/>
  <c r="H150" i="1" s="1"/>
  <c r="N146" i="1" l="1"/>
  <c r="L147" i="1"/>
  <c r="N147" i="1" s="1"/>
</calcChain>
</file>

<file path=xl/sharedStrings.xml><?xml version="1.0" encoding="utf-8"?>
<sst xmlns="http://schemas.openxmlformats.org/spreadsheetml/2006/main" count="216" uniqueCount="136">
  <si>
    <t>Рівень готовності об’єкту будівництва, %</t>
  </si>
  <si>
    <t>Кількість об’єктів будівництва, од.</t>
  </si>
  <si>
    <t>Кількість патологоанатомічних розтинів тварин, од.</t>
  </si>
  <si>
    <t>Кількість розглянутих звернень та запитів, отриманих від фізичних та юридичних осіб, од.</t>
  </si>
  <si>
    <t>Середні видатки на 1 дресирувальний майданчик, тис.грн.</t>
  </si>
  <si>
    <t>Середні видатки на 1 вигульний майданчик, тис.грн.</t>
  </si>
  <si>
    <t>Середні видатки на взяття на облік 1 простору для тварин, тис.грн.</t>
  </si>
  <si>
    <t>Середні видатки на проведення комплексної вакцинації однієї тварини, тис. грн.</t>
  </si>
  <si>
    <t>Середні видатки на утримання однієї тварини протягом 14 діб на карантині, тис. грн.</t>
  </si>
  <si>
    <t>Середні видатки на утримання однієї тварини протягом однієї доби в притулку, тис. грн.</t>
  </si>
  <si>
    <t>Кількість безпритульних тварин, яким планується провести комплексну вакцинацію, од.</t>
  </si>
  <si>
    <t>Кількість трупів загиблих тварин, які планується зібрати та утилізувати, од.</t>
  </si>
  <si>
    <t>Кількість безпритульних тварин, яких планується виловити, од.</t>
  </si>
  <si>
    <t>Середні видатки на одну безпритульну тварину, яку планується перетримати, тис. грн.</t>
  </si>
  <si>
    <t>Середні видатки на одну безпритульну тварину, яку планується вакцинувати проти сказу, тис. грн.</t>
  </si>
  <si>
    <t xml:space="preserve">Середні видатки на одну безпритульну тварину, яку планується стерилізувати, тис. грн. </t>
  </si>
  <si>
    <t>Кількість безпритульних тварин, яких планується перетримати після стерилізації, од.</t>
  </si>
  <si>
    <t>Кількість безпритульних тварин, яких планується вакцинувати проти сказу, од.</t>
  </si>
  <si>
    <t>Кількість безпритульних тварин, яких планується стерилізувати, од.</t>
  </si>
  <si>
    <t>2024-2025</t>
  </si>
  <si>
    <t>Кількість придбаної спецтехніки, од</t>
  </si>
  <si>
    <t>Кількість придбаного спецобладнання та предметів довгострокового користування, од</t>
  </si>
  <si>
    <t>Середні видатки на придбання одиниці спецтехніки, тис. грн.</t>
  </si>
  <si>
    <t>Середні витрати на придбання одиниці спецобладнання та предметів довгостокового користування, тис. грн.</t>
  </si>
  <si>
    <t>Додаток А</t>
  </si>
  <si>
    <t>Перелік завдань і заходів Міської цільової програми поводження з тваринами в місті Києві на 2024-2025 роки</t>
  </si>
  <si>
    <t>Строки виконання заходу</t>
  </si>
  <si>
    <t>Виконавці заходу</t>
  </si>
  <si>
    <t>Оперативна ціль Стратегії розвитку міста Києва до 2025 року</t>
  </si>
  <si>
    <t>Обсяги фінансування (тис.грн)</t>
  </si>
  <si>
    <t>Очікуваний результат (результативні показники)</t>
  </si>
  <si>
    <t>Назва показника</t>
  </si>
  <si>
    <t>Бюджет м. Києва</t>
  </si>
  <si>
    <t>Всього:</t>
  </si>
  <si>
    <t>Обсяг видатків, тис. грн</t>
  </si>
  <si>
    <t>Середні видатки на 1 проведений інформаційно-просвітницький захід, тис. грн.</t>
  </si>
  <si>
    <t>2024-2026</t>
  </si>
  <si>
    <t>Київський міський голова</t>
  </si>
  <si>
    <t>Віталій КЛИЧКО</t>
  </si>
  <si>
    <t>Середні видатки на ідентифікацію (чіпування) однієї тварини, тис. грн.</t>
  </si>
  <si>
    <t>Кількість безпритульних тварин, які утриуються в притулках, створених громадськими організаціями, од.</t>
  </si>
  <si>
    <t>Динаміка кількості звернень та запитів громадян у порівнянні з попереднім роком, %</t>
  </si>
  <si>
    <t>Середні видатки на прилаштування однієї тварини до власника/власниці, тис. грн.</t>
  </si>
  <si>
    <t>Кількість безпритульних тварин, яким планується надати "Швидку ветеринарну допомогу", од.</t>
  </si>
  <si>
    <t>Кількість безпритульних тварин, яким планується провести лабораторно-діагностичне обстеження, од.</t>
  </si>
  <si>
    <t>Середні видатки на одну безпритульну тварину, якій планується надати "Швидку ветеринарну допомогу", тис. грн.</t>
  </si>
  <si>
    <t>Середні видатки на одну безпритульну тварину, якій планується провести лабораторно-діагностичне обстеження, тис. грн.</t>
  </si>
  <si>
    <t>Середні видатки на взяття на облік однієї тварини в системі "Реєстр домашніх тварин", тис. грн.</t>
  </si>
  <si>
    <t>Середні видатки на реєстрацію одного опікуна/опікунки, тис. грн.</t>
  </si>
  <si>
    <t>Середні видатки на проведення вилову однієї тварини, тис. грн.</t>
  </si>
  <si>
    <t>Середні видатки на збирання та кремацію трупів однієї загиблої тварини, тис. грн.</t>
  </si>
  <si>
    <t>Кількість безпритульних тварин, яких планується утримувати в притулках КП «Київська міська лікарня ветеринарної медицини», од.</t>
  </si>
  <si>
    <t>Кількість безпритульних тварин, яких планується перитримати на карантині, од.</t>
  </si>
  <si>
    <t>Середні видатки на облаштування собачих вбиралень, тис. грн.</t>
  </si>
  <si>
    <t>Середні видатки на розгляд одного звернення, отриманого від фізичних та юридичних осіб, тис. грн.</t>
  </si>
  <si>
    <t>Середні видатки на складання одного заключення патологоанатомічного розтину тварини, тис. грн.</t>
  </si>
  <si>
    <t>Кількість документальних оформлень порушення правил утримання тварин, од.</t>
  </si>
  <si>
    <t>Кількість виявлених тварин, які мають власника/власницю та не були зареєстровані, од</t>
  </si>
  <si>
    <t>Середні видатки на складання документального оформлення одного порушення правил утримання тварин, тис. грн.</t>
  </si>
  <si>
    <t>Середні видатки на виявлення однієї тварини, яка має власника/власницю та не була зареєстрована, тис. грн</t>
  </si>
  <si>
    <t>Середні видатки на будівництво, тис. грн</t>
  </si>
  <si>
    <t>Департамент захисту довкілля та адаптації до зміни клімату, КП «Київська міська лікарня ветеринарної медицини»"</t>
  </si>
  <si>
    <t>Динамка кількості безпритульних тварин, яких планується виловити, у порівнянні з попереднім роком,%</t>
  </si>
  <si>
    <t>Динаміка кількості безпритульних тварин, яких  планується утримувати у притулках КП "Київська міська лікарня ветеринарної медицини", у порівнянні з попереднім роком, %</t>
  </si>
  <si>
    <t>Динаміка кількості придбаної спецтехніки у порівнянні з попереднім роком, %</t>
  </si>
  <si>
    <t>Динаміка кількості безпритульних тварин, яких планується стерилізувати, у порівнянні з попереднім роком, %</t>
  </si>
  <si>
    <t>Динаміка кількості безпритульних тварин, яких планується вакцинувати проти сказу, у порівнянні з попереднім роком, %</t>
  </si>
  <si>
    <t>Динаміка кількості безпритульних тварин, яким планується надати "Швидку ветеринарну допомогу", у порівнянні з попереднім роком, %</t>
  </si>
  <si>
    <t>Динаміка кількості безпритульних тварин, яким планується провести лабораторно-діагностичні дослідження, у порівнянні з попереднім роком, %</t>
  </si>
  <si>
    <t>Кількість безпритульних тварин, яких планується прилаштувати до власника/власниці, од.</t>
  </si>
  <si>
    <t>Кількість безпритульних тварин, яких планується взяти на облік в системі "Реєстр домашніх тварин", од.</t>
  </si>
  <si>
    <t>Кількість тварин, яких планується ідентифікувати (чіпувати), од</t>
  </si>
  <si>
    <t>Динаміка кількості безпритульних тварин, яких планується прилаштувати до власника/власниці в порівнянні з попереднім роком, %</t>
  </si>
  <si>
    <t>Динаміка кількості тварин, яких плануєьться взяти на облік в системі "Реєстр домашніх тварин", у порівнянні з попереднім роком, %</t>
  </si>
  <si>
    <t>Динаміка кількості  тварин, яких планується ідентифікувати (чіпувати), у порівнянні з попереднім роком, %</t>
  </si>
  <si>
    <t>Динаміка кількості безпритульних тварин, яким планується провести комплексну вакцинацію, у порівнянні з попереднім роком, %</t>
  </si>
  <si>
    <t>Кількість публічних просторів, яких планується взяти на облік, од.</t>
  </si>
  <si>
    <t>Кількість вигульних майданчиків, які планується організувати, од.</t>
  </si>
  <si>
    <t>Кількість дресирувальних майданчиків, які планується організувати та облаштувати, од.</t>
  </si>
  <si>
    <t>Кількість собачих вбиралень, які планується облаштувати, од</t>
  </si>
  <si>
    <t>Динаміка кількості публічних просторів, які планується взяти на облік, у порівнянні з попереднім роком, %</t>
  </si>
  <si>
    <t>Кількість інформаційно-просвітницьких заходів, які планується провести, од.</t>
  </si>
  <si>
    <t>Динаміка кількості інформаційно-просвітницьких заходів, які планується провести, у порівнянні з попереднім роком, %</t>
  </si>
  <si>
    <t>Динаміка кількості патолоанатомічних розтинів тварин у порівнянні з попереднім роком, %</t>
  </si>
  <si>
    <t>Динаміка кількості виявлених тварин, що мають власника, але не були зареєстровані, у порівнянні з попереднім роком, %</t>
  </si>
  <si>
    <t>Динаміка кількості придбаного спецобладнання у порівнянні з попереднім роком, %</t>
  </si>
  <si>
    <t>Динаміка кількості безпритульних тварин, яких планується утримувати в притулках, створених громадськими організаціями, у порівнянні з попереднім роком, %</t>
  </si>
  <si>
    <t>1.Впорядкування та розвиток публічного простору</t>
  </si>
  <si>
    <t>1.1. Регулювання чисельності безпритульних тварин у місті Києві гуманними методами</t>
  </si>
  <si>
    <t>1.1.1. Проведення стерилізації, вакцинації та післяопераційного утримання безпритульних тварин (до 10 діб). Організація та надання лікувально-профілактичних, лабораторно-діагностичних послуг, "Швидкої ветеринарної допомоги" травмованим безпритульним тваринам</t>
  </si>
  <si>
    <t xml:space="preserve">1.1.2. Забезпечення контролю за реєстрацією,  проведення реєстрації та ідентифікації тварин у м. Києві, облік опікунів/опікунок, ведення моніторингу та системи пошуку власників/власниць, опікунів/опкунок для загублених, знайдених та безпритульних тварин. </t>
  </si>
  <si>
    <t>1.1.3. Вилов безпритульних тварин, що знаходяться на території міста Києва бригадами з відлову, транспортування безпритульних тварин до/з притулків КП «Київська міська лікарня ветеринарної медицини», повернення під опіку на місце вилову за зверненням опікунів/опікунок, збирання трупів загиблих тварин, кремація трупів загиблих тварин та інших біологічних відходів</t>
  </si>
  <si>
    <t>1.2. Створення комфортних умов перебування безпритульних тварин у притулках з метою їх адопції та соціалізації</t>
  </si>
  <si>
    <t>1.3.Впровадження концепції «Культурний вигул тварин у місті».</t>
  </si>
  <si>
    <t>1.4. Посилення контролю за утриманням домашніх тварин та регулювання чисельності безпритульних тварин гуманними методами, створення системи контролю за порушенням правил утримання домашніх тварин в місті Києві</t>
  </si>
  <si>
    <t xml:space="preserve">1.5.Забезпечення будівництва закладів по поводженню з тваринами			</t>
  </si>
  <si>
    <t xml:space="preserve">1.6.Забезпечення функціонування системи надання ветеринарних та лікувально-діагностичних послуг безпритульним тваринам столиці		</t>
  </si>
  <si>
    <t>1.2.1. Утримання, адопція, ветеринарна допомога, лікування, вакцинація, реєстрація та підготовка до прилаштування безпритульних тварин, що знаходяться в притулках КП «Київська міська лікарня ветеринарної медицини»</t>
  </si>
  <si>
    <t>1.2.2. Утримання безпритульних тварин у притулках, яким надають прихисток громадські організації, шляхом надання таким організаціям фінансової допомоги</t>
  </si>
  <si>
    <t xml:space="preserve"> 1.3.1. Ведення обліку публічних просторів в системі "Реєстр домашніх тварин", організація та облаштування вигульних та дресирувальних майданчиків, собачих вбиралень.</t>
  </si>
  <si>
    <t>1.4.1. Організація та проведення інформаційної, навчально-просвітницької роботи з формування гуманного ставлення киян до тварин, правил утримання тварин</t>
  </si>
  <si>
    <t>Кількість опікунів/опікунок, яких планується зареєструвати, од.</t>
  </si>
  <si>
    <t>Динаміка кількості опікунів/опікунок, яких планується зареєструвати, у порівнянні з попереднім роком, %</t>
  </si>
  <si>
    <t>Динамка кількості трупів загиблих тварин, які планується зібрати та утилізувати, у порівнянні з попереднім роком,%</t>
  </si>
  <si>
    <t>Динаміка кількості вигульних майданчиків, які планується організувати, у порівнянні з попереднім роком, %</t>
  </si>
  <si>
    <t>Динаміка кількості дресирувальних майданчиків, які планується організувати та облаштувати, у порівнянні з попереднім роком, %</t>
  </si>
  <si>
    <t>1.6.1.Модернізація та переоснащення матеріально-технічної бази КП "Київська міська лікарня ветеринарної медицини"</t>
  </si>
  <si>
    <t>витрат</t>
  </si>
  <si>
    <t>продукту</t>
  </si>
  <si>
    <t>ефективності</t>
  </si>
  <si>
    <t>якості</t>
  </si>
  <si>
    <t>2024 рік</t>
  </si>
  <si>
    <t>2025 рік</t>
  </si>
  <si>
    <t>2024 рік -</t>
  </si>
  <si>
    <t>2025 рік -</t>
  </si>
  <si>
    <t>у т.ч. бюджет м. Києва</t>
  </si>
  <si>
    <t>у т.ч. інші джерела:</t>
  </si>
  <si>
    <t>Бюджет м. Києва, інші джерела</t>
  </si>
  <si>
    <t>РАЗОМ ПО МЦП</t>
  </si>
  <si>
    <t>Всього</t>
  </si>
  <si>
    <t>Завдання програми</t>
  </si>
  <si>
    <t>Заходи програми</t>
  </si>
  <si>
    <t>Джерела 
фінансу-вання</t>
  </si>
  <si>
    <r>
      <t xml:space="preserve">Департамент захисту довкілля та адаптації до зміни клімату, громадські організації міста Києва, на утриманні яких перебувають притулки для безпритульних тварин, </t>
    </r>
    <r>
      <rPr>
        <sz val="10"/>
        <rFont val="Times New Roman"/>
        <family val="1"/>
        <charset val="204"/>
      </rPr>
      <t>знайдених/виловлених на території міста Києва</t>
    </r>
  </si>
  <si>
    <r>
      <t xml:space="preserve">1.5.1. </t>
    </r>
    <r>
      <rPr>
        <sz val="10"/>
        <rFont val="Times New Roman"/>
        <family val="1"/>
        <charset val="204"/>
      </rPr>
      <t>Будівництво центру захисту тварин на вул. Автопарковій у Дарницькому районі</t>
    </r>
  </si>
  <si>
    <r>
      <t>Бюджет м. Києва,</t>
    </r>
    <r>
      <rPr>
        <sz val="10"/>
        <rFont val="Times New Roman"/>
        <family val="1"/>
        <charset val="204"/>
      </rPr>
      <t xml:space="preserve"> інші джерела </t>
    </r>
  </si>
  <si>
    <t xml:space="preserve">1.4.2. Організація роботи та утримання телефонної лінії з розгляду звернень та запитів громадян, надання консультацій, проведення перевірок та документальне оформлення порушення правил утримання тварин </t>
  </si>
  <si>
    <t>Динаміка   кількості документальних оформлень порушення правил утримання тварин у порівнянні з попереднім роком, %</t>
  </si>
  <si>
    <t>Динаміка кількості собачих вбиралень, які планується облаштувати, у порівнянні з попереднім роком, %</t>
  </si>
  <si>
    <t>Динаміка кількості безпритульних тварин, яких планується перетримати після стерилізації, у порівнянні з попереднім роком, %</t>
  </si>
  <si>
    <t>Динаміка кількості безпритульних тварин, яких планується перитримати на карантині, у порівнянні з попереднім роком, %</t>
  </si>
  <si>
    <t>у т.ч. бюджет м.Києва</t>
  </si>
  <si>
    <t>у т.ч. інші джерела</t>
  </si>
  <si>
    <t>до додатку до рішення</t>
  </si>
  <si>
    <t>Київської міської ради</t>
  </si>
  <si>
    <t>від _____________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</si>
</sst>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0"/>
    <numFmt numFmtId="166" formatCode="_-* #,##0.00\ _₴_-;\-* #,##0.00\ _₴_-;_-* &quot;-&quot;??\ _₴_-;_-@_-"/>
    <numFmt numFmtId="167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04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</font>
    <font>
      <u/>
      <sz val="10"/>
      <name val="Times New Roman"/>
      <family val="1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3">
    <xf numFmtId="0" fontId="0" fillId="0" borderId="0" xfId="0"/>
    <xf numFmtId="0" fontId="9" fillId="0" borderId="13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top"/>
    </xf>
    <xf numFmtId="4" fontId="10" fillId="0" borderId="6" xfId="0" applyNumberFormat="1" applyFont="1" applyFill="1" applyBorder="1" applyAlignment="1">
      <alignment vertical="top"/>
    </xf>
    <xf numFmtId="4" fontId="9" fillId="0" borderId="4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/>
    </xf>
    <xf numFmtId="4" fontId="10" fillId="0" borderId="1" xfId="0" applyNumberFormat="1" applyFont="1" applyFill="1" applyBorder="1" applyAlignment="1">
      <alignment vertical="top"/>
    </xf>
    <xf numFmtId="0" fontId="9" fillId="0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167" fontId="9" fillId="0" borderId="4" xfId="1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left" vertical="center" wrapText="1"/>
    </xf>
    <xf numFmtId="4" fontId="9" fillId="0" borderId="9" xfId="0" applyNumberFormat="1" applyFont="1" applyFill="1" applyBorder="1" applyAlignment="1">
      <alignment horizontal="right" vertical="center" wrapText="1"/>
    </xf>
    <xf numFmtId="4" fontId="9" fillId="0" borderId="7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vertical="top"/>
    </xf>
    <xf numFmtId="4" fontId="9" fillId="0" borderId="6" xfId="0" applyNumberFormat="1" applyFont="1" applyFill="1" applyBorder="1" applyAlignment="1">
      <alignment horizontal="right" vertical="center"/>
    </xf>
    <xf numFmtId="4" fontId="9" fillId="0" borderId="6" xfId="0" applyNumberFormat="1" applyFont="1" applyFill="1" applyBorder="1" applyAlignment="1">
      <alignment vertical="top"/>
    </xf>
    <xf numFmtId="2" fontId="9" fillId="0" borderId="6" xfId="1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5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top"/>
    </xf>
    <xf numFmtId="0" fontId="9" fillId="0" borderId="13" xfId="0" applyFont="1" applyFill="1" applyBorder="1" applyAlignment="1" applyProtection="1">
      <alignment vertical="top" wrapText="1"/>
      <protection hidden="1"/>
    </xf>
    <xf numFmtId="3" fontId="9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10" fillId="0" borderId="7" xfId="0" applyNumberFormat="1" applyFont="1" applyFill="1" applyBorder="1" applyAlignment="1">
      <alignment vertical="center" wrapText="1"/>
    </xf>
    <xf numFmtId="4" fontId="10" fillId="0" borderId="6" xfId="0" applyNumberFormat="1" applyFont="1" applyFill="1" applyBorder="1" applyAlignment="1">
      <alignment vertical="center" wrapText="1"/>
    </xf>
    <xf numFmtId="1" fontId="9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10" fillId="0" borderId="7" xfId="0" applyNumberFormat="1" applyFont="1" applyFill="1" applyBorder="1" applyAlignment="1">
      <alignment vertical="center"/>
    </xf>
    <xf numFmtId="4" fontId="10" fillId="0" borderId="6" xfId="0" applyNumberFormat="1" applyFont="1" applyFill="1" applyBorder="1" applyAlignment="1">
      <alignment vertical="center"/>
    </xf>
    <xf numFmtId="0" fontId="9" fillId="0" borderId="4" xfId="0" applyFont="1" applyFill="1" applyBorder="1" applyAlignment="1" applyProtection="1">
      <alignment vertical="top" wrapText="1"/>
      <protection hidden="1"/>
    </xf>
    <xf numFmtId="0" fontId="9" fillId="0" borderId="4" xfId="0" applyFont="1" applyFill="1" applyBorder="1" applyAlignment="1">
      <alignment vertical="top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top" wrapText="1"/>
    </xf>
    <xf numFmtId="4" fontId="9" fillId="0" borderId="11" xfId="0" applyNumberFormat="1" applyFont="1" applyFill="1" applyBorder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5" xfId="0" applyNumberFormat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center" vertical="center" wrapText="1"/>
    </xf>
    <xf numFmtId="3" fontId="9" fillId="0" borderId="1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4" fontId="9" fillId="0" borderId="4" xfId="0" applyNumberFormat="1" applyFont="1" applyFill="1" applyBorder="1" applyAlignment="1">
      <alignment horizontal="center" vertical="top" wrapText="1"/>
    </xf>
    <xf numFmtId="4" fontId="9" fillId="0" borderId="7" xfId="0" applyNumberFormat="1" applyFont="1" applyFill="1" applyBorder="1" applyAlignment="1">
      <alignment vertical="top"/>
    </xf>
    <xf numFmtId="0" fontId="9" fillId="0" borderId="4" xfId="0" applyFont="1" applyFill="1" applyBorder="1" applyAlignment="1">
      <alignment horizontal="center" vertical="top" wrapText="1"/>
    </xf>
    <xf numFmtId="3" fontId="9" fillId="0" borderId="4" xfId="0" applyNumberFormat="1" applyFont="1" applyFill="1" applyBorder="1" applyAlignment="1">
      <alignment horizontal="center" vertical="top" wrapText="1"/>
    </xf>
    <xf numFmtId="2" fontId="9" fillId="0" borderId="4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165" fontId="9" fillId="0" borderId="0" xfId="0" applyNumberFormat="1" applyFont="1" applyFill="1" applyAlignment="1">
      <alignment vertical="center" wrapText="1"/>
    </xf>
    <xf numFmtId="0" fontId="4" fillId="0" borderId="4" xfId="0" applyFont="1" applyFill="1" applyBorder="1"/>
    <xf numFmtId="0" fontId="3" fillId="0" borderId="4" xfId="0" applyFont="1" applyFill="1" applyBorder="1" applyAlignment="1">
      <alignment wrapText="1"/>
    </xf>
    <xf numFmtId="0" fontId="3" fillId="0" borderId="4" xfId="0" applyFont="1" applyFill="1" applyBorder="1"/>
    <xf numFmtId="0" fontId="11" fillId="0" borderId="7" xfId="0" applyFont="1" applyFill="1" applyBorder="1" applyAlignment="1">
      <alignment wrapText="1"/>
    </xf>
    <xf numFmtId="4" fontId="11" fillId="0" borderId="6" xfId="0" applyNumberFormat="1" applyFont="1" applyFill="1" applyBorder="1" applyAlignment="1">
      <alignment horizontal="right" wrapText="1"/>
    </xf>
    <xf numFmtId="4" fontId="11" fillId="0" borderId="7" xfId="0" applyNumberFormat="1" applyFont="1" applyFill="1" applyBorder="1" applyAlignment="1">
      <alignment wrapText="1"/>
    </xf>
    <xf numFmtId="0" fontId="11" fillId="0" borderId="9" xfId="0" applyFont="1" applyFill="1" applyBorder="1" applyAlignment="1">
      <alignment horizontal="left" wrapText="1"/>
    </xf>
    <xf numFmtId="4" fontId="11" fillId="0" borderId="7" xfId="0" applyNumberFormat="1" applyFont="1" applyFill="1" applyBorder="1" applyAlignment="1">
      <alignment horizontal="left" wrapText="1"/>
    </xf>
    <xf numFmtId="0" fontId="11" fillId="0" borderId="7" xfId="0" applyFont="1" applyFill="1" applyBorder="1" applyAlignment="1">
      <alignment horizontal="left" wrapText="1"/>
    </xf>
    <xf numFmtId="2" fontId="11" fillId="0" borderId="6" xfId="0" applyNumberFormat="1" applyFont="1" applyFill="1" applyBorder="1" applyAlignment="1">
      <alignment horizontal="right" wrapText="1"/>
    </xf>
    <xf numFmtId="0" fontId="11" fillId="0" borderId="6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left" wrapText="1"/>
    </xf>
    <xf numFmtId="164" fontId="11" fillId="0" borderId="9" xfId="1" applyFont="1" applyFill="1" applyBorder="1" applyAlignment="1">
      <alignment horizontal="right" wrapText="1"/>
    </xf>
    <xf numFmtId="2" fontId="12" fillId="0" borderId="6" xfId="0" applyNumberFormat="1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vertical="center" wrapText="1"/>
    </xf>
    <xf numFmtId="2" fontId="12" fillId="0" borderId="6" xfId="0" applyNumberFormat="1" applyFont="1" applyFill="1" applyBorder="1" applyAlignment="1">
      <alignment vertical="center" wrapText="1"/>
    </xf>
    <xf numFmtId="4" fontId="12" fillId="0" borderId="6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wrapText="1"/>
    </xf>
    <xf numFmtId="4" fontId="11" fillId="0" borderId="7" xfId="0" applyNumberFormat="1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/>
    </xf>
    <xf numFmtId="2" fontId="11" fillId="0" borderId="6" xfId="0" applyNumberFormat="1" applyFont="1" applyFill="1" applyBorder="1" applyAlignment="1">
      <alignment horizontal="right" vertical="center"/>
    </xf>
    <xf numFmtId="2" fontId="9" fillId="0" borderId="4" xfId="0" applyNumberFormat="1" applyFont="1" applyFill="1" applyBorder="1" applyAlignment="1">
      <alignment horizontal="center" wrapText="1"/>
    </xf>
    <xf numFmtId="4" fontId="11" fillId="0" borderId="7" xfId="0" applyNumberFormat="1" applyFont="1" applyFill="1" applyBorder="1" applyAlignment="1">
      <alignment horizontal="left" vertical="center"/>
    </xf>
    <xf numFmtId="0" fontId="4" fillId="0" borderId="0" xfId="0" applyFont="1" applyFill="1" applyBorder="1"/>
    <xf numFmtId="2" fontId="11" fillId="0" borderId="0" xfId="0" applyNumberFormat="1" applyFont="1" applyFill="1" applyBorder="1" applyAlignment="1">
      <alignment horizontal="right" vertical="center" wrapText="1"/>
    </xf>
    <xf numFmtId="4" fontId="11" fillId="0" borderId="7" xfId="0" applyNumberFormat="1" applyFont="1" applyFill="1" applyBorder="1" applyAlignment="1">
      <alignment horizontal="left" vertical="top" wrapText="1"/>
    </xf>
    <xf numFmtId="2" fontId="11" fillId="0" borderId="6" xfId="0" applyNumberFormat="1" applyFont="1" applyFill="1" applyBorder="1" applyAlignment="1">
      <alignment horizontal="righ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2" fontId="11" fillId="0" borderId="9" xfId="0" applyNumberFormat="1" applyFont="1" applyFill="1" applyBorder="1" applyAlignment="1">
      <alignment horizontal="right" vertical="center" wrapText="1"/>
    </xf>
    <xf numFmtId="0" fontId="8" fillId="0" borderId="14" xfId="0" applyFont="1" applyFill="1" applyBorder="1" applyAlignment="1">
      <alignment horizontal="left" vertical="center"/>
    </xf>
    <xf numFmtId="4" fontId="8" fillId="0" borderId="13" xfId="0" applyNumberFormat="1" applyFont="1" applyFill="1" applyBorder="1" applyAlignment="1">
      <alignment horizontal="right" vertical="center"/>
    </xf>
    <xf numFmtId="2" fontId="4" fillId="0" borderId="0" xfId="0" applyNumberFormat="1" applyFont="1" applyFill="1"/>
    <xf numFmtId="0" fontId="13" fillId="0" borderId="0" xfId="0" applyFont="1" applyFill="1"/>
    <xf numFmtId="166" fontId="13" fillId="0" borderId="0" xfId="0" applyNumberFormat="1" applyFont="1" applyFill="1"/>
    <xf numFmtId="0" fontId="3" fillId="0" borderId="0" xfId="0" applyFont="1" applyFill="1"/>
    <xf numFmtId="166" fontId="3" fillId="0" borderId="0" xfId="0" applyNumberFormat="1" applyFont="1" applyFill="1"/>
    <xf numFmtId="166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top"/>
    </xf>
    <xf numFmtId="0" fontId="8" fillId="0" borderId="11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4" fontId="9" fillId="0" borderId="11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left" vertical="center" wrapText="1"/>
    </xf>
    <xf numFmtId="4" fontId="9" fillId="0" borderId="9" xfId="0" applyNumberFormat="1" applyFont="1" applyFill="1" applyBorder="1" applyAlignment="1">
      <alignment horizontal="right" vertical="center" wrapText="1"/>
    </xf>
    <xf numFmtId="4" fontId="9" fillId="0" borderId="6" xfId="0" applyNumberFormat="1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11" fillId="0" borderId="12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9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2" fontId="11" fillId="0" borderId="9" xfId="0" applyNumberFormat="1" applyFont="1" applyFill="1" applyBorder="1" applyAlignment="1">
      <alignment horizontal="right" vertical="top" wrapText="1"/>
    </xf>
    <xf numFmtId="0" fontId="4" fillId="0" borderId="6" xfId="0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9" fillId="0" borderId="1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/>
    </xf>
    <xf numFmtId="0" fontId="11" fillId="0" borderId="4" xfId="0" applyFont="1" applyFill="1" applyBorder="1" applyAlignment="1">
      <alignment horizontal="left" vertical="top" wrapText="1"/>
    </xf>
    <xf numFmtId="0" fontId="11" fillId="0" borderId="14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center" vertical="top"/>
    </xf>
    <xf numFmtId="0" fontId="11" fillId="0" borderId="8" xfId="0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72"/>
  <sheetViews>
    <sheetView tabSelected="1" view="pageBreakPreview" topLeftCell="A121" zoomScale="110" zoomScaleNormal="110" zoomScaleSheetLayoutView="110" workbookViewId="0">
      <selection activeCell="C11" sqref="C11:C30"/>
    </sheetView>
  </sheetViews>
  <sheetFormatPr defaultColWidth="8.7109375" defaultRowHeight="15" x14ac:dyDescent="0.25"/>
  <cols>
    <col min="1" max="1" width="12" style="104" customWidth="1"/>
    <col min="2" max="2" width="15.85546875" style="104" customWidth="1"/>
    <col min="3" max="3" width="31.85546875" style="105" customWidth="1"/>
    <col min="4" max="4" width="10.42578125" style="104" customWidth="1"/>
    <col min="5" max="5" width="18.28515625" style="104" customWidth="1"/>
    <col min="6" max="6" width="8.140625" style="104" customWidth="1"/>
    <col min="7" max="7" width="9.7109375" style="106" customWidth="1"/>
    <col min="8" max="8" width="12.85546875" style="106" customWidth="1"/>
    <col min="9" max="9" width="65.42578125" style="107" customWidth="1"/>
    <col min="10" max="10" width="13" style="22" customWidth="1"/>
    <col min="11" max="11" width="12.28515625" style="22" customWidth="1"/>
    <col min="12" max="12" width="15.7109375" style="21" hidden="1" customWidth="1"/>
    <col min="13" max="13" width="12.5703125" style="21" hidden="1" customWidth="1"/>
    <col min="14" max="14" width="9.5703125" style="21" hidden="1" customWidth="1"/>
    <col min="15" max="16384" width="8.7109375" style="21"/>
  </cols>
  <sheetData>
    <row r="1" spans="1:12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10" t="s">
        <v>24</v>
      </c>
      <c r="K1" s="108"/>
    </row>
    <row r="2" spans="1:12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9" t="s">
        <v>133</v>
      </c>
      <c r="K2" s="108"/>
    </row>
    <row r="3" spans="1:12" x14ac:dyDescent="0.25">
      <c r="A3" s="108"/>
      <c r="B3" s="108"/>
      <c r="C3" s="108"/>
      <c r="D3" s="108"/>
      <c r="E3" s="108"/>
      <c r="F3" s="108"/>
      <c r="G3" s="108"/>
      <c r="H3" s="108"/>
      <c r="I3" s="108"/>
      <c r="J3" s="110" t="s">
        <v>134</v>
      </c>
      <c r="K3" s="108"/>
    </row>
    <row r="4" spans="1:12" x14ac:dyDescent="0.25">
      <c r="A4" s="108"/>
      <c r="B4" s="108"/>
      <c r="C4" s="108"/>
      <c r="D4" s="108"/>
      <c r="E4" s="108"/>
      <c r="F4" s="108"/>
      <c r="G4" s="108"/>
      <c r="H4" s="108"/>
      <c r="I4" s="108"/>
      <c r="J4" s="110" t="s">
        <v>135</v>
      </c>
      <c r="K4" s="108"/>
    </row>
    <row r="5" spans="1:12" ht="30" customHeight="1" x14ac:dyDescent="0.25">
      <c r="A5" s="181" t="s">
        <v>25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</row>
    <row r="6" spans="1:12" ht="16.5" customHeight="1" x14ac:dyDescent="0.25">
      <c r="A6" s="23"/>
      <c r="B6" s="23"/>
      <c r="C6" s="23"/>
      <c r="D6" s="23"/>
      <c r="E6" s="23"/>
      <c r="F6" s="23"/>
      <c r="G6" s="24"/>
      <c r="H6" s="24"/>
      <c r="I6" s="25"/>
      <c r="J6" s="26"/>
      <c r="K6" s="26"/>
    </row>
    <row r="7" spans="1:12" ht="15" customHeight="1" x14ac:dyDescent="0.25">
      <c r="A7" s="131" t="s">
        <v>28</v>
      </c>
      <c r="B7" s="158" t="s">
        <v>120</v>
      </c>
      <c r="C7" s="158" t="s">
        <v>121</v>
      </c>
      <c r="D7" s="158" t="s">
        <v>26</v>
      </c>
      <c r="E7" s="158" t="s">
        <v>27</v>
      </c>
      <c r="F7" s="158" t="s">
        <v>122</v>
      </c>
      <c r="G7" s="154" t="s">
        <v>29</v>
      </c>
      <c r="H7" s="155"/>
      <c r="I7" s="131" t="s">
        <v>30</v>
      </c>
      <c r="J7" s="131"/>
      <c r="K7" s="131"/>
      <c r="L7" s="62"/>
    </row>
    <row r="8" spans="1:12" ht="36.950000000000003" customHeight="1" x14ac:dyDescent="0.25">
      <c r="A8" s="131"/>
      <c r="B8" s="159"/>
      <c r="C8" s="159"/>
      <c r="D8" s="159"/>
      <c r="E8" s="159"/>
      <c r="F8" s="159"/>
      <c r="G8" s="156"/>
      <c r="H8" s="157"/>
      <c r="I8" s="131"/>
      <c r="J8" s="131"/>
      <c r="K8" s="131"/>
      <c r="L8" s="63"/>
    </row>
    <row r="9" spans="1:12" ht="36.950000000000003" customHeight="1" x14ac:dyDescent="0.25">
      <c r="A9" s="131"/>
      <c r="B9" s="160"/>
      <c r="C9" s="160"/>
      <c r="D9" s="160"/>
      <c r="E9" s="160"/>
      <c r="F9" s="160"/>
      <c r="G9" s="156"/>
      <c r="H9" s="157"/>
      <c r="I9" s="27" t="s">
        <v>31</v>
      </c>
      <c r="J9" s="27" t="s">
        <v>111</v>
      </c>
      <c r="K9" s="27" t="s">
        <v>112</v>
      </c>
      <c r="L9" s="63"/>
    </row>
    <row r="10" spans="1:12" ht="17.25" customHeight="1" x14ac:dyDescent="0.25">
      <c r="A10" s="28">
        <v>1</v>
      </c>
      <c r="B10" s="29">
        <v>2</v>
      </c>
      <c r="C10" s="29">
        <v>3</v>
      </c>
      <c r="D10" s="29">
        <v>4</v>
      </c>
      <c r="E10" s="29">
        <v>5</v>
      </c>
      <c r="F10" s="30">
        <v>6</v>
      </c>
      <c r="G10" s="129">
        <v>7</v>
      </c>
      <c r="H10" s="130"/>
      <c r="I10" s="27">
        <v>8</v>
      </c>
      <c r="J10" s="27">
        <v>9</v>
      </c>
      <c r="K10" s="31">
        <v>10</v>
      </c>
      <c r="L10" s="63"/>
    </row>
    <row r="11" spans="1:12" ht="19.5" customHeight="1" x14ac:dyDescent="0.25">
      <c r="A11" s="182" t="s">
        <v>87</v>
      </c>
      <c r="B11" s="182" t="s">
        <v>88</v>
      </c>
      <c r="C11" s="182" t="s">
        <v>89</v>
      </c>
      <c r="D11" s="190" t="s">
        <v>19</v>
      </c>
      <c r="E11" s="182" t="s">
        <v>61</v>
      </c>
      <c r="F11" s="168" t="s">
        <v>32</v>
      </c>
      <c r="G11" s="13" t="s">
        <v>33</v>
      </c>
      <c r="H11" s="14">
        <f>J12+K12</f>
        <v>30629</v>
      </c>
      <c r="I11" s="133" t="s">
        <v>107</v>
      </c>
      <c r="J11" s="133"/>
      <c r="K11" s="134"/>
      <c r="L11" s="63"/>
    </row>
    <row r="12" spans="1:12" ht="15.95" customHeight="1" x14ac:dyDescent="0.25">
      <c r="A12" s="170"/>
      <c r="B12" s="170"/>
      <c r="C12" s="170"/>
      <c r="D12" s="191"/>
      <c r="E12" s="170"/>
      <c r="F12" s="169"/>
      <c r="G12" s="32" t="s">
        <v>113</v>
      </c>
      <c r="H12" s="18">
        <f>J12</f>
        <v>15060</v>
      </c>
      <c r="I12" s="1" t="s">
        <v>34</v>
      </c>
      <c r="J12" s="6">
        <f>J14*J20+J21*J15+J16*J22+J17*J23+J18*J24</f>
        <v>15060</v>
      </c>
      <c r="K12" s="6">
        <f>K14*K20+K21*K15+K16*K22+K17*K23+K18*K24</f>
        <v>15569</v>
      </c>
      <c r="L12" s="62"/>
    </row>
    <row r="13" spans="1:12" ht="13.5" customHeight="1" x14ac:dyDescent="0.25">
      <c r="A13" s="170"/>
      <c r="B13" s="170"/>
      <c r="C13" s="170"/>
      <c r="D13" s="191"/>
      <c r="E13" s="170"/>
      <c r="F13" s="169"/>
      <c r="G13" s="32" t="s">
        <v>114</v>
      </c>
      <c r="H13" s="18">
        <f>K12</f>
        <v>15569</v>
      </c>
      <c r="I13" s="133" t="s">
        <v>108</v>
      </c>
      <c r="J13" s="133"/>
      <c r="K13" s="134"/>
      <c r="L13" s="62"/>
    </row>
    <row r="14" spans="1:12" ht="18.75" customHeight="1" x14ac:dyDescent="0.25">
      <c r="A14" s="170"/>
      <c r="B14" s="170"/>
      <c r="C14" s="170"/>
      <c r="D14" s="191"/>
      <c r="E14" s="170"/>
      <c r="F14" s="169"/>
      <c r="G14" s="32"/>
      <c r="H14" s="18"/>
      <c r="I14" s="33" t="s">
        <v>18</v>
      </c>
      <c r="J14" s="34">
        <v>9500</v>
      </c>
      <c r="K14" s="34">
        <v>9000</v>
      </c>
      <c r="L14" s="62"/>
    </row>
    <row r="15" spans="1:12" ht="18.75" customHeight="1" x14ac:dyDescent="0.25">
      <c r="A15" s="170"/>
      <c r="B15" s="170"/>
      <c r="C15" s="170"/>
      <c r="D15" s="191"/>
      <c r="E15" s="170"/>
      <c r="F15" s="169"/>
      <c r="G15" s="17"/>
      <c r="H15" s="19"/>
      <c r="I15" s="33" t="s">
        <v>17</v>
      </c>
      <c r="J15" s="34">
        <v>10000</v>
      </c>
      <c r="K15" s="34">
        <v>9500</v>
      </c>
      <c r="L15" s="62"/>
    </row>
    <row r="16" spans="1:12" ht="25.5" x14ac:dyDescent="0.25">
      <c r="A16" s="170"/>
      <c r="B16" s="170"/>
      <c r="C16" s="170"/>
      <c r="D16" s="191"/>
      <c r="E16" s="170"/>
      <c r="F16" s="170"/>
      <c r="G16" s="35"/>
      <c r="H16" s="36"/>
      <c r="I16" s="33" t="s">
        <v>16</v>
      </c>
      <c r="J16" s="34">
        <v>2600</v>
      </c>
      <c r="K16" s="34">
        <v>2600</v>
      </c>
      <c r="L16" s="62"/>
    </row>
    <row r="17" spans="1:12" ht="25.5" x14ac:dyDescent="0.25">
      <c r="A17" s="170"/>
      <c r="B17" s="170"/>
      <c r="C17" s="170"/>
      <c r="D17" s="191"/>
      <c r="E17" s="170"/>
      <c r="F17" s="170"/>
      <c r="G17" s="35"/>
      <c r="H17" s="36"/>
      <c r="I17" s="33" t="s">
        <v>43</v>
      </c>
      <c r="J17" s="34">
        <v>1100</v>
      </c>
      <c r="K17" s="34">
        <v>1200</v>
      </c>
      <c r="L17" s="62"/>
    </row>
    <row r="18" spans="1:12" ht="25.5" x14ac:dyDescent="0.25">
      <c r="A18" s="170"/>
      <c r="B18" s="170"/>
      <c r="C18" s="170"/>
      <c r="D18" s="191"/>
      <c r="E18" s="170"/>
      <c r="F18" s="170"/>
      <c r="G18" s="35"/>
      <c r="H18" s="36"/>
      <c r="I18" s="33" t="s">
        <v>44</v>
      </c>
      <c r="J18" s="34">
        <v>1200</v>
      </c>
      <c r="K18" s="37">
        <v>1300</v>
      </c>
      <c r="L18" s="62"/>
    </row>
    <row r="19" spans="1:12" ht="14.25" customHeight="1" x14ac:dyDescent="0.25">
      <c r="A19" s="170"/>
      <c r="B19" s="170"/>
      <c r="C19" s="170"/>
      <c r="D19" s="191"/>
      <c r="E19" s="170"/>
      <c r="F19" s="170"/>
      <c r="G19" s="35"/>
      <c r="H19" s="36"/>
      <c r="I19" s="132" t="s">
        <v>109</v>
      </c>
      <c r="J19" s="133"/>
      <c r="K19" s="134"/>
      <c r="L19" s="62"/>
    </row>
    <row r="20" spans="1:12" ht="25.5" x14ac:dyDescent="0.25">
      <c r="A20" s="170"/>
      <c r="B20" s="170"/>
      <c r="C20" s="170"/>
      <c r="D20" s="191"/>
      <c r="E20" s="170"/>
      <c r="F20" s="170"/>
      <c r="G20" s="35"/>
      <c r="H20" s="36"/>
      <c r="I20" s="33" t="s">
        <v>15</v>
      </c>
      <c r="J20" s="38">
        <v>0.83</v>
      </c>
      <c r="K20" s="38">
        <v>0.88</v>
      </c>
      <c r="L20" s="62"/>
    </row>
    <row r="21" spans="1:12" ht="25.5" x14ac:dyDescent="0.25">
      <c r="A21" s="170"/>
      <c r="B21" s="170"/>
      <c r="C21" s="170"/>
      <c r="D21" s="191"/>
      <c r="E21" s="170"/>
      <c r="F21" s="170"/>
      <c r="G21" s="35"/>
      <c r="H21" s="36"/>
      <c r="I21" s="33" t="s">
        <v>14</v>
      </c>
      <c r="J21" s="38">
        <v>7.0000000000000007E-2</v>
      </c>
      <c r="K21" s="38">
        <v>0.09</v>
      </c>
      <c r="L21" s="62"/>
    </row>
    <row r="22" spans="1:12" ht="25.5" x14ac:dyDescent="0.25">
      <c r="A22" s="170"/>
      <c r="B22" s="170"/>
      <c r="C22" s="170"/>
      <c r="D22" s="191"/>
      <c r="E22" s="170"/>
      <c r="F22" s="170"/>
      <c r="G22" s="35"/>
      <c r="H22" s="36"/>
      <c r="I22" s="33" t="s">
        <v>13</v>
      </c>
      <c r="J22" s="38">
        <v>1.88</v>
      </c>
      <c r="K22" s="38">
        <v>1.93</v>
      </c>
      <c r="L22" s="62"/>
    </row>
    <row r="23" spans="1:12" ht="25.5" x14ac:dyDescent="0.25">
      <c r="A23" s="170"/>
      <c r="B23" s="170"/>
      <c r="C23" s="170"/>
      <c r="D23" s="191"/>
      <c r="E23" s="170"/>
      <c r="F23" s="170"/>
      <c r="G23" s="35"/>
      <c r="H23" s="36"/>
      <c r="I23" s="33" t="s">
        <v>45</v>
      </c>
      <c r="J23" s="38">
        <v>1.05</v>
      </c>
      <c r="K23" s="38">
        <v>1.0900000000000001</v>
      </c>
      <c r="L23" s="62"/>
    </row>
    <row r="24" spans="1:12" ht="25.5" x14ac:dyDescent="0.25">
      <c r="A24" s="170"/>
      <c r="B24" s="170"/>
      <c r="C24" s="170"/>
      <c r="D24" s="191"/>
      <c r="E24" s="170"/>
      <c r="F24" s="170"/>
      <c r="G24" s="39"/>
      <c r="H24" s="40"/>
      <c r="I24" s="33" t="s">
        <v>46</v>
      </c>
      <c r="J24" s="38">
        <v>0.36</v>
      </c>
      <c r="K24" s="38">
        <v>0.36</v>
      </c>
      <c r="L24" s="62"/>
    </row>
    <row r="25" spans="1:12" ht="18" customHeight="1" x14ac:dyDescent="0.25">
      <c r="A25" s="170"/>
      <c r="B25" s="170"/>
      <c r="C25" s="170"/>
      <c r="D25" s="191"/>
      <c r="E25" s="170"/>
      <c r="F25" s="32"/>
      <c r="G25" s="39"/>
      <c r="H25" s="40"/>
      <c r="I25" s="132" t="s">
        <v>110</v>
      </c>
      <c r="J25" s="133"/>
      <c r="K25" s="134"/>
      <c r="L25" s="62"/>
    </row>
    <row r="26" spans="1:12" ht="27" customHeight="1" x14ac:dyDescent="0.25">
      <c r="A26" s="170"/>
      <c r="B26" s="170"/>
      <c r="C26" s="170"/>
      <c r="D26" s="191"/>
      <c r="E26" s="170"/>
      <c r="F26" s="32"/>
      <c r="G26" s="39"/>
      <c r="H26" s="40"/>
      <c r="I26" s="41" t="s">
        <v>65</v>
      </c>
      <c r="J26" s="6">
        <f>J14/8000*100</f>
        <v>118.75</v>
      </c>
      <c r="K26" s="6">
        <f>K14/J14*100</f>
        <v>94.73684210526315</v>
      </c>
      <c r="L26" s="62"/>
    </row>
    <row r="27" spans="1:12" ht="27" customHeight="1" x14ac:dyDescent="0.25">
      <c r="A27" s="170"/>
      <c r="B27" s="170"/>
      <c r="C27" s="170"/>
      <c r="D27" s="191"/>
      <c r="E27" s="170"/>
      <c r="F27" s="32"/>
      <c r="G27" s="39"/>
      <c r="H27" s="40"/>
      <c r="I27" s="41" t="s">
        <v>66</v>
      </c>
      <c r="J27" s="6">
        <f>J15/10000*100</f>
        <v>100</v>
      </c>
      <c r="K27" s="6">
        <f>K15/J15*100</f>
        <v>95</v>
      </c>
      <c r="L27" s="62"/>
    </row>
    <row r="28" spans="1:12" ht="27" customHeight="1" x14ac:dyDescent="0.25">
      <c r="A28" s="170"/>
      <c r="B28" s="170"/>
      <c r="C28" s="170"/>
      <c r="D28" s="191"/>
      <c r="E28" s="170"/>
      <c r="F28" s="32"/>
      <c r="G28" s="39"/>
      <c r="H28" s="40"/>
      <c r="I28" s="41" t="s">
        <v>129</v>
      </c>
      <c r="J28" s="6">
        <f>J16/2600*100</f>
        <v>100</v>
      </c>
      <c r="K28" s="6">
        <f>K16/J16*100</f>
        <v>100</v>
      </c>
      <c r="L28" s="62"/>
    </row>
    <row r="29" spans="1:12" ht="27" customHeight="1" x14ac:dyDescent="0.25">
      <c r="A29" s="170"/>
      <c r="B29" s="170"/>
      <c r="C29" s="170"/>
      <c r="D29" s="191"/>
      <c r="E29" s="170"/>
      <c r="F29" s="32"/>
      <c r="G29" s="39"/>
      <c r="H29" s="40"/>
      <c r="I29" s="41" t="s">
        <v>67</v>
      </c>
      <c r="J29" s="6">
        <f>J17/800*100</f>
        <v>137.5</v>
      </c>
      <c r="K29" s="6">
        <f>K17/J17*100</f>
        <v>109.09090909090908</v>
      </c>
      <c r="L29" s="62"/>
    </row>
    <row r="30" spans="1:12" ht="27" customHeight="1" x14ac:dyDescent="0.25">
      <c r="A30" s="170"/>
      <c r="B30" s="170"/>
      <c r="C30" s="170"/>
      <c r="D30" s="191"/>
      <c r="E30" s="170"/>
      <c r="F30" s="32"/>
      <c r="G30" s="39"/>
      <c r="H30" s="40"/>
      <c r="I30" s="41" t="s">
        <v>68</v>
      </c>
      <c r="J30" s="6">
        <f>J18/1000*100</f>
        <v>120</v>
      </c>
      <c r="K30" s="6">
        <f>K18/J18*100</f>
        <v>108.33333333333333</v>
      </c>
      <c r="L30" s="62"/>
    </row>
    <row r="31" spans="1:12" ht="18.75" customHeight="1" x14ac:dyDescent="0.25">
      <c r="A31" s="170"/>
      <c r="B31" s="170"/>
      <c r="C31" s="182" t="s">
        <v>90</v>
      </c>
      <c r="D31" s="166" t="s">
        <v>19</v>
      </c>
      <c r="E31" s="167" t="s">
        <v>61</v>
      </c>
      <c r="F31" s="168" t="s">
        <v>32</v>
      </c>
      <c r="G31" s="135" t="s">
        <v>33</v>
      </c>
      <c r="H31" s="137">
        <f>J32+K32</f>
        <v>2507.3000000000002</v>
      </c>
      <c r="I31" s="133" t="s">
        <v>107</v>
      </c>
      <c r="J31" s="133"/>
      <c r="K31" s="134"/>
      <c r="L31" s="62"/>
    </row>
    <row r="32" spans="1:12" s="64" customFormat="1" ht="15.95" customHeight="1" x14ac:dyDescent="0.25">
      <c r="A32" s="170"/>
      <c r="B32" s="170"/>
      <c r="C32" s="170"/>
      <c r="D32" s="166"/>
      <c r="E32" s="167"/>
      <c r="F32" s="169"/>
      <c r="G32" s="136"/>
      <c r="H32" s="138"/>
      <c r="I32" s="1" t="s">
        <v>34</v>
      </c>
      <c r="J32" s="6">
        <f>J34*J39+J35*J40+J36*J41+J37*J42</f>
        <v>1247.7</v>
      </c>
      <c r="K32" s="6">
        <f>K34*K39+K35*K40+K36*K41+K37*K42</f>
        <v>1259.5999999999999</v>
      </c>
      <c r="L32" s="61"/>
    </row>
    <row r="33" spans="1:12" s="64" customFormat="1" ht="15.95" customHeight="1" x14ac:dyDescent="0.25">
      <c r="A33" s="170"/>
      <c r="B33" s="170"/>
      <c r="C33" s="170"/>
      <c r="D33" s="166"/>
      <c r="E33" s="167"/>
      <c r="F33" s="170"/>
      <c r="G33" s="32" t="s">
        <v>113</v>
      </c>
      <c r="H33" s="18">
        <f>J32</f>
        <v>1247.7</v>
      </c>
      <c r="I33" s="152" t="s">
        <v>108</v>
      </c>
      <c r="J33" s="152"/>
      <c r="K33" s="152"/>
      <c r="L33" s="61"/>
    </row>
    <row r="34" spans="1:12" s="64" customFormat="1" ht="17.100000000000001" customHeight="1" x14ac:dyDescent="0.25">
      <c r="A34" s="170"/>
      <c r="B34" s="170"/>
      <c r="C34" s="170"/>
      <c r="D34" s="166"/>
      <c r="E34" s="167"/>
      <c r="F34" s="170"/>
      <c r="G34" s="32" t="s">
        <v>114</v>
      </c>
      <c r="H34" s="18">
        <f>K32</f>
        <v>1259.5999999999999</v>
      </c>
      <c r="I34" s="42" t="s">
        <v>69</v>
      </c>
      <c r="J34" s="43">
        <v>1000</v>
      </c>
      <c r="K34" s="43">
        <v>1000</v>
      </c>
      <c r="L34" s="61"/>
    </row>
    <row r="35" spans="1:12" s="64" customFormat="1" ht="27" customHeight="1" x14ac:dyDescent="0.25">
      <c r="A35" s="170"/>
      <c r="B35" s="170"/>
      <c r="C35" s="170"/>
      <c r="D35" s="166"/>
      <c r="E35" s="167"/>
      <c r="F35" s="170"/>
      <c r="G35" s="17"/>
      <c r="H35" s="19"/>
      <c r="I35" s="42" t="s">
        <v>70</v>
      </c>
      <c r="J35" s="43">
        <v>9500</v>
      </c>
      <c r="K35" s="43">
        <v>9000</v>
      </c>
      <c r="L35" s="61"/>
    </row>
    <row r="36" spans="1:12" s="64" customFormat="1" ht="15.75" customHeight="1" x14ac:dyDescent="0.25">
      <c r="A36" s="170"/>
      <c r="B36" s="170"/>
      <c r="C36" s="170"/>
      <c r="D36" s="166"/>
      <c r="E36" s="167"/>
      <c r="F36" s="170"/>
      <c r="G36" s="4"/>
      <c r="H36" s="5"/>
      <c r="I36" s="44" t="s">
        <v>101</v>
      </c>
      <c r="J36" s="43">
        <v>110</v>
      </c>
      <c r="K36" s="43">
        <v>120</v>
      </c>
      <c r="L36" s="61"/>
    </row>
    <row r="37" spans="1:12" s="64" customFormat="1" ht="15.95" customHeight="1" x14ac:dyDescent="0.25">
      <c r="A37" s="170"/>
      <c r="B37" s="170"/>
      <c r="C37" s="170"/>
      <c r="D37" s="166"/>
      <c r="E37" s="167"/>
      <c r="F37" s="170"/>
      <c r="G37" s="4"/>
      <c r="H37" s="5"/>
      <c r="I37" s="44" t="s">
        <v>71</v>
      </c>
      <c r="J37" s="43">
        <v>1000</v>
      </c>
      <c r="K37" s="43">
        <v>1000</v>
      </c>
      <c r="L37" s="61"/>
    </row>
    <row r="38" spans="1:12" s="64" customFormat="1" ht="15.95" customHeight="1" x14ac:dyDescent="0.25">
      <c r="A38" s="170"/>
      <c r="B38" s="170"/>
      <c r="C38" s="170"/>
      <c r="D38" s="166"/>
      <c r="E38" s="167"/>
      <c r="F38" s="170"/>
      <c r="G38" s="4"/>
      <c r="H38" s="5"/>
      <c r="I38" s="132" t="s">
        <v>109</v>
      </c>
      <c r="J38" s="133"/>
      <c r="K38" s="134"/>
      <c r="L38" s="61"/>
    </row>
    <row r="39" spans="1:12" s="64" customFormat="1" ht="27" customHeight="1" x14ac:dyDescent="0.25">
      <c r="A39" s="170"/>
      <c r="B39" s="170"/>
      <c r="C39" s="170"/>
      <c r="D39" s="166"/>
      <c r="E39" s="167"/>
      <c r="F39" s="170"/>
      <c r="G39" s="4"/>
      <c r="H39" s="5"/>
      <c r="I39" s="44" t="s">
        <v>42</v>
      </c>
      <c r="J39" s="6">
        <v>0.16</v>
      </c>
      <c r="K39" s="6">
        <v>0.16</v>
      </c>
      <c r="L39" s="61"/>
    </row>
    <row r="40" spans="1:12" s="64" customFormat="1" ht="28.5" customHeight="1" x14ac:dyDescent="0.25">
      <c r="A40" s="170"/>
      <c r="B40" s="170"/>
      <c r="C40" s="170"/>
      <c r="D40" s="166"/>
      <c r="E40" s="167"/>
      <c r="F40" s="170"/>
      <c r="G40" s="4"/>
      <c r="H40" s="5"/>
      <c r="I40" s="44" t="s">
        <v>47</v>
      </c>
      <c r="J40" s="6">
        <v>0.08</v>
      </c>
      <c r="K40" s="6">
        <v>0.08</v>
      </c>
      <c r="L40" s="61"/>
    </row>
    <row r="41" spans="1:12" s="64" customFormat="1" ht="20.25" customHeight="1" x14ac:dyDescent="0.25">
      <c r="A41" s="170"/>
      <c r="B41" s="170"/>
      <c r="C41" s="170"/>
      <c r="D41" s="166"/>
      <c r="E41" s="167"/>
      <c r="F41" s="170"/>
      <c r="G41" s="4"/>
      <c r="H41" s="5"/>
      <c r="I41" s="44" t="s">
        <v>48</v>
      </c>
      <c r="J41" s="6">
        <v>7.0000000000000007E-2</v>
      </c>
      <c r="K41" s="6">
        <v>0.08</v>
      </c>
      <c r="L41" s="61"/>
    </row>
    <row r="42" spans="1:12" s="64" customFormat="1" ht="18.75" customHeight="1" x14ac:dyDescent="0.25">
      <c r="A42" s="170"/>
      <c r="B42" s="170"/>
      <c r="C42" s="170"/>
      <c r="D42" s="166"/>
      <c r="E42" s="167"/>
      <c r="F42" s="170"/>
      <c r="G42" s="4"/>
      <c r="H42" s="5"/>
      <c r="I42" s="44" t="s">
        <v>39</v>
      </c>
      <c r="J42" s="6">
        <v>0.32</v>
      </c>
      <c r="K42" s="6">
        <v>0.37</v>
      </c>
      <c r="L42" s="61"/>
    </row>
    <row r="43" spans="1:12" s="64" customFormat="1" ht="15" customHeight="1" x14ac:dyDescent="0.25">
      <c r="A43" s="170"/>
      <c r="B43" s="170"/>
      <c r="C43" s="170"/>
      <c r="D43" s="166"/>
      <c r="E43" s="167"/>
      <c r="F43" s="170"/>
      <c r="G43" s="4"/>
      <c r="H43" s="5"/>
      <c r="I43" s="132" t="s">
        <v>110</v>
      </c>
      <c r="J43" s="133"/>
      <c r="K43" s="134"/>
      <c r="L43" s="61"/>
    </row>
    <row r="44" spans="1:12" s="64" customFormat="1" ht="27" customHeight="1" x14ac:dyDescent="0.25">
      <c r="A44" s="170"/>
      <c r="B44" s="170"/>
      <c r="C44" s="170"/>
      <c r="D44" s="166"/>
      <c r="E44" s="167"/>
      <c r="F44" s="170"/>
      <c r="G44" s="4"/>
      <c r="H44" s="5"/>
      <c r="I44" s="44" t="s">
        <v>72</v>
      </c>
      <c r="J44" s="6">
        <f>J34/615*100</f>
        <v>162.60162601626016</v>
      </c>
      <c r="K44" s="6">
        <f>K34/J34*100</f>
        <v>100</v>
      </c>
      <c r="L44" s="61"/>
    </row>
    <row r="45" spans="1:12" s="64" customFormat="1" ht="27" customHeight="1" x14ac:dyDescent="0.25">
      <c r="A45" s="170"/>
      <c r="B45" s="170"/>
      <c r="C45" s="170"/>
      <c r="D45" s="166"/>
      <c r="E45" s="167"/>
      <c r="F45" s="170"/>
      <c r="G45" s="4"/>
      <c r="H45" s="5"/>
      <c r="I45" s="44" t="s">
        <v>73</v>
      </c>
      <c r="J45" s="6">
        <f>J35/8000*100</f>
        <v>118.75</v>
      </c>
      <c r="K45" s="6">
        <f>K35/J35*100</f>
        <v>94.73684210526315</v>
      </c>
      <c r="L45" s="61"/>
    </row>
    <row r="46" spans="1:12" s="64" customFormat="1" ht="27" customHeight="1" x14ac:dyDescent="0.25">
      <c r="A46" s="170"/>
      <c r="B46" s="170"/>
      <c r="C46" s="170"/>
      <c r="D46" s="166"/>
      <c r="E46" s="167"/>
      <c r="F46" s="170"/>
      <c r="G46" s="4"/>
      <c r="H46" s="5"/>
      <c r="I46" s="44" t="s">
        <v>102</v>
      </c>
      <c r="J46" s="6">
        <f>J36/490*100</f>
        <v>22.448979591836736</v>
      </c>
      <c r="K46" s="6">
        <f>K36/J36*100</f>
        <v>109.09090909090908</v>
      </c>
      <c r="L46" s="61"/>
    </row>
    <row r="47" spans="1:12" s="64" customFormat="1" ht="26.1" customHeight="1" x14ac:dyDescent="0.25">
      <c r="A47" s="170"/>
      <c r="B47" s="170"/>
      <c r="C47" s="171"/>
      <c r="D47" s="166"/>
      <c r="E47" s="167"/>
      <c r="F47" s="171"/>
      <c r="G47" s="4"/>
      <c r="H47" s="5"/>
      <c r="I47" s="44" t="s">
        <v>74</v>
      </c>
      <c r="J47" s="6">
        <f>J37/300*100</f>
        <v>333.33333333333337</v>
      </c>
      <c r="K47" s="6">
        <f t="shared" ref="K47" si="0">K37/J37*100</f>
        <v>100</v>
      </c>
      <c r="L47" s="61"/>
    </row>
    <row r="48" spans="1:12" s="64" customFormat="1" ht="18.95" customHeight="1" x14ac:dyDescent="0.25">
      <c r="A48" s="170"/>
      <c r="B48" s="170"/>
      <c r="C48" s="182" t="s">
        <v>91</v>
      </c>
      <c r="D48" s="190" t="s">
        <v>19</v>
      </c>
      <c r="E48" s="182" t="s">
        <v>61</v>
      </c>
      <c r="F48" s="168" t="s">
        <v>32</v>
      </c>
      <c r="G48" s="45" t="s">
        <v>33</v>
      </c>
      <c r="H48" s="46">
        <f>J49+K49</f>
        <v>10371.9</v>
      </c>
      <c r="I48" s="133" t="s">
        <v>107</v>
      </c>
      <c r="J48" s="133"/>
      <c r="K48" s="134"/>
      <c r="L48" s="61"/>
    </row>
    <row r="49" spans="1:12" s="66" customFormat="1" ht="17.100000000000001" customHeight="1" x14ac:dyDescent="0.25">
      <c r="A49" s="170"/>
      <c r="B49" s="170"/>
      <c r="C49" s="170"/>
      <c r="D49" s="191"/>
      <c r="E49" s="170"/>
      <c r="F49" s="169"/>
      <c r="G49" s="17" t="str">
        <f>G33</f>
        <v>2024 рік -</v>
      </c>
      <c r="H49" s="18">
        <f>J49</f>
        <v>5217.5</v>
      </c>
      <c r="I49" s="1" t="s">
        <v>34</v>
      </c>
      <c r="J49" s="6">
        <f>J51*J54+J52*J55</f>
        <v>5217.5</v>
      </c>
      <c r="K49" s="6">
        <f>K51*K54+K52*K55</f>
        <v>5154.3999999999996</v>
      </c>
      <c r="L49" s="65"/>
    </row>
    <row r="50" spans="1:12" s="66" customFormat="1" ht="17.100000000000001" customHeight="1" x14ac:dyDescent="0.25">
      <c r="A50" s="170"/>
      <c r="B50" s="170"/>
      <c r="C50" s="170"/>
      <c r="D50" s="191"/>
      <c r="E50" s="170"/>
      <c r="F50" s="169"/>
      <c r="G50" s="17" t="str">
        <f>G34</f>
        <v>2025 рік -</v>
      </c>
      <c r="H50" s="19">
        <f>K49</f>
        <v>5154.3999999999996</v>
      </c>
      <c r="I50" s="133" t="s">
        <v>108</v>
      </c>
      <c r="J50" s="133"/>
      <c r="K50" s="134"/>
      <c r="L50" s="65"/>
    </row>
    <row r="51" spans="1:12" s="64" customFormat="1" ht="21.75" customHeight="1" x14ac:dyDescent="0.25">
      <c r="A51" s="170"/>
      <c r="B51" s="170"/>
      <c r="C51" s="170"/>
      <c r="D51" s="191"/>
      <c r="E51" s="170"/>
      <c r="F51" s="169"/>
      <c r="G51" s="17"/>
      <c r="H51" s="18"/>
      <c r="I51" s="44" t="s">
        <v>12</v>
      </c>
      <c r="J51" s="43">
        <v>3000</v>
      </c>
      <c r="K51" s="43">
        <v>2800</v>
      </c>
    </row>
    <row r="52" spans="1:12" s="64" customFormat="1" ht="22.5" customHeight="1" x14ac:dyDescent="0.25">
      <c r="A52" s="170"/>
      <c r="B52" s="170"/>
      <c r="C52" s="170"/>
      <c r="D52" s="191"/>
      <c r="E52" s="170"/>
      <c r="F52" s="169"/>
      <c r="G52" s="17"/>
      <c r="H52" s="19"/>
      <c r="I52" s="44" t="s">
        <v>11</v>
      </c>
      <c r="J52" s="43">
        <v>325</v>
      </c>
      <c r="K52" s="43">
        <v>320</v>
      </c>
    </row>
    <row r="53" spans="1:12" s="64" customFormat="1" ht="17.100000000000001" customHeight="1" x14ac:dyDescent="0.25">
      <c r="A53" s="170"/>
      <c r="B53" s="170"/>
      <c r="C53" s="170"/>
      <c r="D53" s="191"/>
      <c r="E53" s="170"/>
      <c r="F53" s="169"/>
      <c r="G53" s="17"/>
      <c r="H53" s="19"/>
      <c r="I53" s="133" t="s">
        <v>109</v>
      </c>
      <c r="J53" s="133"/>
      <c r="K53" s="134"/>
    </row>
    <row r="54" spans="1:12" s="64" customFormat="1" x14ac:dyDescent="0.25">
      <c r="A54" s="170"/>
      <c r="B54" s="170"/>
      <c r="C54" s="170"/>
      <c r="D54" s="191"/>
      <c r="E54" s="170"/>
      <c r="F54" s="170"/>
      <c r="G54" s="4"/>
      <c r="H54" s="5"/>
      <c r="I54" s="44" t="s">
        <v>49</v>
      </c>
      <c r="J54" s="3">
        <v>1.49</v>
      </c>
      <c r="K54" s="6">
        <v>1.57</v>
      </c>
    </row>
    <row r="55" spans="1:12" s="64" customFormat="1" ht="27" customHeight="1" x14ac:dyDescent="0.25">
      <c r="A55" s="170"/>
      <c r="B55" s="170"/>
      <c r="C55" s="170"/>
      <c r="D55" s="191"/>
      <c r="E55" s="170"/>
      <c r="F55" s="170"/>
      <c r="G55" s="4"/>
      <c r="H55" s="5"/>
      <c r="I55" s="44" t="s">
        <v>50</v>
      </c>
      <c r="J55" s="47">
        <f>2.31-0.01</f>
        <v>2.3000000000000003</v>
      </c>
      <c r="K55" s="47">
        <v>2.37</v>
      </c>
    </row>
    <row r="56" spans="1:12" s="64" customFormat="1" ht="15.95" customHeight="1" x14ac:dyDescent="0.25">
      <c r="A56" s="170"/>
      <c r="B56" s="170"/>
      <c r="C56" s="170"/>
      <c r="D56" s="191"/>
      <c r="E56" s="170"/>
      <c r="F56" s="170"/>
      <c r="G56" s="4"/>
      <c r="H56" s="5"/>
      <c r="I56" s="132" t="s">
        <v>110</v>
      </c>
      <c r="J56" s="133"/>
      <c r="K56" s="134"/>
    </row>
    <row r="57" spans="1:12" s="64" customFormat="1" ht="27.75" customHeight="1" x14ac:dyDescent="0.25">
      <c r="A57" s="170"/>
      <c r="B57" s="170"/>
      <c r="C57" s="170"/>
      <c r="D57" s="191"/>
      <c r="E57" s="170"/>
      <c r="F57" s="170"/>
      <c r="G57" s="4"/>
      <c r="H57" s="5"/>
      <c r="I57" s="10" t="s">
        <v>62</v>
      </c>
      <c r="J57" s="47">
        <f>J51/2500*100</f>
        <v>120</v>
      </c>
      <c r="K57" s="47">
        <f>K51/J51*100</f>
        <v>93.333333333333329</v>
      </c>
    </row>
    <row r="58" spans="1:12" s="64" customFormat="1" ht="32.25" customHeight="1" x14ac:dyDescent="0.25">
      <c r="A58" s="170"/>
      <c r="B58" s="171"/>
      <c r="C58" s="171"/>
      <c r="D58" s="192"/>
      <c r="E58" s="171"/>
      <c r="F58" s="171"/>
      <c r="G58" s="4"/>
      <c r="H58" s="5"/>
      <c r="I58" s="10" t="s">
        <v>103</v>
      </c>
      <c r="J58" s="47">
        <f>J52/300*100</f>
        <v>108.33333333333333</v>
      </c>
      <c r="K58" s="47">
        <f>K52/J52*100</f>
        <v>98.461538461538467</v>
      </c>
    </row>
    <row r="59" spans="1:12" ht="15" customHeight="1" x14ac:dyDescent="0.25">
      <c r="A59" s="170"/>
      <c r="B59" s="141" t="s">
        <v>92</v>
      </c>
      <c r="C59" s="141" t="s">
        <v>97</v>
      </c>
      <c r="D59" s="144" t="s">
        <v>19</v>
      </c>
      <c r="E59" s="141" t="s">
        <v>61</v>
      </c>
      <c r="F59" s="147" t="s">
        <v>32</v>
      </c>
      <c r="G59" s="45" t="s">
        <v>33</v>
      </c>
      <c r="H59" s="46">
        <f>J60+K60</f>
        <v>20320</v>
      </c>
      <c r="I59" s="133" t="s">
        <v>107</v>
      </c>
      <c r="J59" s="133"/>
      <c r="K59" s="134"/>
    </row>
    <row r="60" spans="1:12" ht="18.75" customHeight="1" x14ac:dyDescent="0.25">
      <c r="A60" s="170"/>
      <c r="B60" s="142"/>
      <c r="C60" s="142"/>
      <c r="D60" s="145"/>
      <c r="E60" s="142"/>
      <c r="F60" s="148"/>
      <c r="G60" s="17" t="str">
        <f>G49</f>
        <v>2024 рік -</v>
      </c>
      <c r="H60" s="18">
        <f>J60</f>
        <v>9073</v>
      </c>
      <c r="I60" s="48" t="s">
        <v>34</v>
      </c>
      <c r="J60" s="49">
        <f>J62*365*J66+J63*J67+J64*J68</f>
        <v>9073</v>
      </c>
      <c r="K60" s="49">
        <f>K62*365*K66+K63*K67+K64*K68</f>
        <v>11247</v>
      </c>
    </row>
    <row r="61" spans="1:12" ht="15.95" customHeight="1" x14ac:dyDescent="0.25">
      <c r="A61" s="170"/>
      <c r="B61" s="142"/>
      <c r="C61" s="142"/>
      <c r="D61" s="145"/>
      <c r="E61" s="142"/>
      <c r="F61" s="148"/>
      <c r="G61" s="17" t="str">
        <f>G50</f>
        <v>2025 рік -</v>
      </c>
      <c r="H61" s="19">
        <f>K60</f>
        <v>11247</v>
      </c>
      <c r="I61" s="134" t="s">
        <v>108</v>
      </c>
      <c r="J61" s="152"/>
      <c r="K61" s="152"/>
    </row>
    <row r="62" spans="1:12" ht="30" customHeight="1" x14ac:dyDescent="0.25">
      <c r="A62" s="170"/>
      <c r="B62" s="142"/>
      <c r="C62" s="142"/>
      <c r="D62" s="145"/>
      <c r="E62" s="142"/>
      <c r="F62" s="148"/>
      <c r="G62" s="17"/>
      <c r="H62" s="18"/>
      <c r="I62" s="2" t="s">
        <v>51</v>
      </c>
      <c r="J62" s="43">
        <v>260</v>
      </c>
      <c r="K62" s="43">
        <v>290</v>
      </c>
    </row>
    <row r="63" spans="1:12" ht="26.25" customHeight="1" x14ac:dyDescent="0.25">
      <c r="A63" s="170"/>
      <c r="B63" s="142"/>
      <c r="C63" s="142"/>
      <c r="D63" s="145"/>
      <c r="E63" s="142"/>
      <c r="F63" s="148"/>
      <c r="G63" s="17"/>
      <c r="H63" s="19"/>
      <c r="I63" s="2" t="s">
        <v>52</v>
      </c>
      <c r="J63" s="43">
        <v>100</v>
      </c>
      <c r="K63" s="43">
        <v>100</v>
      </c>
    </row>
    <row r="64" spans="1:12" ht="24" customHeight="1" x14ac:dyDescent="0.25">
      <c r="A64" s="170"/>
      <c r="B64" s="142"/>
      <c r="C64" s="142"/>
      <c r="D64" s="145"/>
      <c r="E64" s="142"/>
      <c r="F64" s="148"/>
      <c r="G64" s="150"/>
      <c r="H64" s="151"/>
      <c r="I64" s="2" t="s">
        <v>10</v>
      </c>
      <c r="J64" s="43">
        <v>2000</v>
      </c>
      <c r="K64" s="43">
        <v>2000</v>
      </c>
    </row>
    <row r="65" spans="1:12" ht="15.75" customHeight="1" x14ac:dyDescent="0.25">
      <c r="A65" s="170"/>
      <c r="B65" s="142"/>
      <c r="C65" s="142"/>
      <c r="D65" s="145"/>
      <c r="E65" s="142"/>
      <c r="F65" s="148"/>
      <c r="G65" s="150"/>
      <c r="H65" s="151"/>
      <c r="I65" s="133" t="s">
        <v>109</v>
      </c>
      <c r="J65" s="133"/>
      <c r="K65" s="134"/>
    </row>
    <row r="66" spans="1:12" ht="28.5" customHeight="1" x14ac:dyDescent="0.25">
      <c r="A66" s="170"/>
      <c r="B66" s="142"/>
      <c r="C66" s="142"/>
      <c r="D66" s="145"/>
      <c r="E66" s="142"/>
      <c r="F66" s="148"/>
      <c r="G66" s="150"/>
      <c r="H66" s="151"/>
      <c r="I66" s="2" t="s">
        <v>9</v>
      </c>
      <c r="J66" s="47">
        <v>0.09</v>
      </c>
      <c r="K66" s="6">
        <v>0.1</v>
      </c>
    </row>
    <row r="67" spans="1:12" ht="28.5" customHeight="1" x14ac:dyDescent="0.25">
      <c r="A67" s="170"/>
      <c r="B67" s="142"/>
      <c r="C67" s="142"/>
      <c r="D67" s="145"/>
      <c r="E67" s="142"/>
      <c r="F67" s="148"/>
      <c r="G67" s="150"/>
      <c r="H67" s="151"/>
      <c r="I67" s="2" t="s">
        <v>8</v>
      </c>
      <c r="J67" s="47">
        <v>0.92</v>
      </c>
      <c r="K67" s="6">
        <v>1.82</v>
      </c>
    </row>
    <row r="68" spans="1:12" ht="20.25" customHeight="1" x14ac:dyDescent="0.25">
      <c r="A68" s="170"/>
      <c r="B68" s="142"/>
      <c r="C68" s="142"/>
      <c r="D68" s="145"/>
      <c r="E68" s="142"/>
      <c r="F68" s="148"/>
      <c r="G68" s="150"/>
      <c r="H68" s="151"/>
      <c r="I68" s="2" t="s">
        <v>7</v>
      </c>
      <c r="J68" s="3">
        <v>0.22</v>
      </c>
      <c r="K68" s="6">
        <v>0.24</v>
      </c>
    </row>
    <row r="69" spans="1:12" ht="20.25" customHeight="1" x14ac:dyDescent="0.25">
      <c r="A69" s="170"/>
      <c r="B69" s="142"/>
      <c r="C69" s="142"/>
      <c r="D69" s="145"/>
      <c r="E69" s="142"/>
      <c r="F69" s="148"/>
      <c r="G69" s="150"/>
      <c r="H69" s="151"/>
      <c r="I69" s="133" t="s">
        <v>110</v>
      </c>
      <c r="J69" s="133"/>
      <c r="K69" s="134"/>
    </row>
    <row r="70" spans="1:12" ht="40.5" customHeight="1" x14ac:dyDescent="0.25">
      <c r="A70" s="170"/>
      <c r="B70" s="142"/>
      <c r="C70" s="142"/>
      <c r="D70" s="145"/>
      <c r="E70" s="142"/>
      <c r="F70" s="148"/>
      <c r="G70" s="150"/>
      <c r="H70" s="151"/>
      <c r="I70" s="44" t="s">
        <v>63</v>
      </c>
      <c r="J70" s="47">
        <f>J62/470*100</f>
        <v>55.319148936170215</v>
      </c>
      <c r="K70" s="47">
        <f>K62/J62*100</f>
        <v>111.53846153846155</v>
      </c>
    </row>
    <row r="71" spans="1:12" ht="30.75" customHeight="1" x14ac:dyDescent="0.25">
      <c r="A71" s="170"/>
      <c r="B71" s="142"/>
      <c r="C71" s="142"/>
      <c r="D71" s="145"/>
      <c r="E71" s="142"/>
      <c r="F71" s="148"/>
      <c r="G71" s="150"/>
      <c r="H71" s="151"/>
      <c r="I71" s="44" t="s">
        <v>130</v>
      </c>
      <c r="J71" s="47">
        <f>J63/20*100</f>
        <v>500</v>
      </c>
      <c r="K71" s="47">
        <f>K63/J63*100</f>
        <v>100</v>
      </c>
    </row>
    <row r="72" spans="1:12" ht="26.1" customHeight="1" x14ac:dyDescent="0.25">
      <c r="A72" s="170"/>
      <c r="B72" s="142"/>
      <c r="C72" s="142"/>
      <c r="D72" s="145"/>
      <c r="E72" s="142"/>
      <c r="F72" s="148"/>
      <c r="G72" s="150"/>
      <c r="H72" s="151"/>
      <c r="I72" s="44" t="s">
        <v>75</v>
      </c>
      <c r="J72" s="47">
        <f>J64/2000*100</f>
        <v>100</v>
      </c>
      <c r="K72" s="47">
        <f>K64/J64*100</f>
        <v>100</v>
      </c>
    </row>
    <row r="73" spans="1:12" ht="21" customHeight="1" x14ac:dyDescent="0.25">
      <c r="A73" s="170"/>
      <c r="B73" s="142"/>
      <c r="C73" s="141" t="s">
        <v>98</v>
      </c>
      <c r="D73" s="144" t="s">
        <v>19</v>
      </c>
      <c r="E73" s="141" t="s">
        <v>123</v>
      </c>
      <c r="F73" s="147" t="s">
        <v>32</v>
      </c>
      <c r="G73" s="13" t="s">
        <v>33</v>
      </c>
      <c r="H73" s="14">
        <f>J74+K74</f>
        <v>6132</v>
      </c>
      <c r="I73" s="133" t="s">
        <v>107</v>
      </c>
      <c r="J73" s="133"/>
      <c r="K73" s="134"/>
    </row>
    <row r="74" spans="1:12" ht="15" customHeight="1" x14ac:dyDescent="0.25">
      <c r="A74" s="170"/>
      <c r="B74" s="142"/>
      <c r="C74" s="142"/>
      <c r="D74" s="145"/>
      <c r="E74" s="142"/>
      <c r="F74" s="148"/>
      <c r="G74" s="15" t="str">
        <f>G60</f>
        <v>2024 рік -</v>
      </c>
      <c r="H74" s="16">
        <f>J74</f>
        <v>3066</v>
      </c>
      <c r="I74" s="1" t="s">
        <v>34</v>
      </c>
      <c r="J74" s="6">
        <f>J76*J78*365</f>
        <v>3066</v>
      </c>
      <c r="K74" s="6">
        <f>K76*K78*365</f>
        <v>3066</v>
      </c>
    </row>
    <row r="75" spans="1:12" ht="21" customHeight="1" x14ac:dyDescent="0.25">
      <c r="A75" s="170"/>
      <c r="B75" s="142"/>
      <c r="C75" s="142"/>
      <c r="D75" s="145"/>
      <c r="E75" s="142"/>
      <c r="F75" s="148"/>
      <c r="G75" s="17" t="str">
        <f>G61</f>
        <v>2025 рік -</v>
      </c>
      <c r="H75" s="18">
        <f>K74</f>
        <v>3066</v>
      </c>
      <c r="I75" s="133" t="s">
        <v>108</v>
      </c>
      <c r="J75" s="133"/>
      <c r="K75" s="134"/>
    </row>
    <row r="76" spans="1:12" ht="24" customHeight="1" x14ac:dyDescent="0.25">
      <c r="A76" s="170"/>
      <c r="B76" s="142"/>
      <c r="C76" s="142"/>
      <c r="D76" s="145"/>
      <c r="E76" s="142"/>
      <c r="F76" s="148"/>
      <c r="G76" s="17"/>
      <c r="H76" s="19"/>
      <c r="I76" s="2" t="s">
        <v>40</v>
      </c>
      <c r="J76" s="3">
        <v>105</v>
      </c>
      <c r="K76" s="3">
        <v>105</v>
      </c>
      <c r="L76" s="21">
        <f>J74/J76/365</f>
        <v>0.08</v>
      </c>
    </row>
    <row r="77" spans="1:12" ht="24" customHeight="1" x14ac:dyDescent="0.25">
      <c r="A77" s="170"/>
      <c r="B77" s="142"/>
      <c r="C77" s="142"/>
      <c r="D77" s="145"/>
      <c r="E77" s="142"/>
      <c r="F77" s="148"/>
      <c r="G77" s="17"/>
      <c r="H77" s="19"/>
      <c r="I77" s="133" t="s">
        <v>109</v>
      </c>
      <c r="J77" s="133"/>
      <c r="K77" s="134"/>
    </row>
    <row r="78" spans="1:12" ht="27.75" customHeight="1" x14ac:dyDescent="0.25">
      <c r="A78" s="170"/>
      <c r="B78" s="142"/>
      <c r="C78" s="142"/>
      <c r="D78" s="145"/>
      <c r="E78" s="142"/>
      <c r="F78" s="148"/>
      <c r="G78" s="17"/>
      <c r="H78" s="19"/>
      <c r="I78" s="2" t="s">
        <v>9</v>
      </c>
      <c r="J78" s="6">
        <v>0.08</v>
      </c>
      <c r="K78" s="6">
        <v>0.08</v>
      </c>
    </row>
    <row r="79" spans="1:12" ht="19.5" customHeight="1" x14ac:dyDescent="0.25">
      <c r="A79" s="170"/>
      <c r="B79" s="142"/>
      <c r="C79" s="142"/>
      <c r="D79" s="145"/>
      <c r="E79" s="142"/>
      <c r="F79" s="148"/>
      <c r="G79" s="4"/>
      <c r="H79" s="5"/>
      <c r="I79" s="133" t="s">
        <v>110</v>
      </c>
      <c r="J79" s="133"/>
      <c r="K79" s="134"/>
    </row>
    <row r="80" spans="1:12" ht="38.25" x14ac:dyDescent="0.25">
      <c r="A80" s="170"/>
      <c r="B80" s="142"/>
      <c r="C80" s="142"/>
      <c r="D80" s="145"/>
      <c r="E80" s="142"/>
      <c r="F80" s="148"/>
      <c r="G80" s="7"/>
      <c r="H80" s="8"/>
      <c r="I80" s="2" t="s">
        <v>86</v>
      </c>
      <c r="J80" s="6">
        <f>J76/85*100</f>
        <v>123.52941176470588</v>
      </c>
      <c r="K80" s="6">
        <f>K76/J76*100</f>
        <v>100</v>
      </c>
    </row>
    <row r="81" spans="1:11" ht="19.5" customHeight="1" x14ac:dyDescent="0.25">
      <c r="A81" s="170"/>
      <c r="B81" s="141" t="s">
        <v>93</v>
      </c>
      <c r="C81" s="141" t="s">
        <v>99</v>
      </c>
      <c r="D81" s="144" t="s">
        <v>19</v>
      </c>
      <c r="E81" s="141" t="s">
        <v>61</v>
      </c>
      <c r="F81" s="147" t="s">
        <v>117</v>
      </c>
      <c r="G81" s="67" t="s">
        <v>33</v>
      </c>
      <c r="H81" s="68">
        <f>J82+K82</f>
        <v>3710.8</v>
      </c>
      <c r="I81" s="132" t="s">
        <v>107</v>
      </c>
      <c r="J81" s="133"/>
      <c r="K81" s="134"/>
    </row>
    <row r="82" spans="1:11" ht="21" customHeight="1" x14ac:dyDescent="0.25">
      <c r="A82" s="170"/>
      <c r="B82" s="142"/>
      <c r="C82" s="142"/>
      <c r="D82" s="145"/>
      <c r="E82" s="142"/>
      <c r="F82" s="148"/>
      <c r="G82" s="69" t="str">
        <f>G74</f>
        <v>2024 рік -</v>
      </c>
      <c r="H82" s="68">
        <f>J82</f>
        <v>891.2</v>
      </c>
      <c r="I82" s="1" t="s">
        <v>34</v>
      </c>
      <c r="J82" s="50">
        <f>J84*J89+(J91)*J85+J86*(J92)+J87*J93</f>
        <v>891.2</v>
      </c>
      <c r="K82" s="50">
        <f>K84*K89+(K91)*K85+K86*(K92)+K87*K93</f>
        <v>2819.6</v>
      </c>
    </row>
    <row r="83" spans="1:11" ht="27" customHeight="1" x14ac:dyDescent="0.25">
      <c r="A83" s="170"/>
      <c r="B83" s="142"/>
      <c r="C83" s="142"/>
      <c r="D83" s="145"/>
      <c r="E83" s="142"/>
      <c r="F83" s="148"/>
      <c r="G83" s="67" t="str">
        <f>G75</f>
        <v>2025 рік -</v>
      </c>
      <c r="H83" s="68">
        <f>K82</f>
        <v>2819.6</v>
      </c>
      <c r="I83" s="132" t="s">
        <v>108</v>
      </c>
      <c r="J83" s="133"/>
      <c r="K83" s="134"/>
    </row>
    <row r="84" spans="1:11" x14ac:dyDescent="0.25">
      <c r="A84" s="170"/>
      <c r="B84" s="142"/>
      <c r="C84" s="142"/>
      <c r="D84" s="145"/>
      <c r="E84" s="142"/>
      <c r="F84" s="148"/>
      <c r="G84" s="139" t="s">
        <v>115</v>
      </c>
      <c r="H84" s="70"/>
      <c r="I84" s="51" t="s">
        <v>76</v>
      </c>
      <c r="J84" s="52">
        <v>50</v>
      </c>
      <c r="K84" s="53">
        <v>50</v>
      </c>
    </row>
    <row r="85" spans="1:11" ht="21.75" customHeight="1" x14ac:dyDescent="0.25">
      <c r="A85" s="170"/>
      <c r="B85" s="142"/>
      <c r="C85" s="142"/>
      <c r="D85" s="145"/>
      <c r="E85" s="142"/>
      <c r="F85" s="148"/>
      <c r="G85" s="140"/>
      <c r="H85" s="68">
        <f>H86+H87</f>
        <v>1710.6125000000002</v>
      </c>
      <c r="I85" s="44" t="s">
        <v>77</v>
      </c>
      <c r="J85" s="3">
        <v>2</v>
      </c>
      <c r="K85" s="43">
        <v>5</v>
      </c>
    </row>
    <row r="86" spans="1:11" ht="25.5" x14ac:dyDescent="0.25">
      <c r="A86" s="170"/>
      <c r="B86" s="142"/>
      <c r="C86" s="142"/>
      <c r="D86" s="145"/>
      <c r="E86" s="142"/>
      <c r="F86" s="148"/>
      <c r="G86" s="71" t="str">
        <f>G82</f>
        <v>2024 рік -</v>
      </c>
      <c r="H86" s="68">
        <f>J84*J89+J87*J93+80*J85+J86*129.97</f>
        <v>445.16999999999996</v>
      </c>
      <c r="I86" s="44" t="s">
        <v>78</v>
      </c>
      <c r="J86" s="3">
        <v>1</v>
      </c>
      <c r="K86" s="43">
        <v>5</v>
      </c>
    </row>
    <row r="87" spans="1:11" x14ac:dyDescent="0.25">
      <c r="A87" s="170"/>
      <c r="B87" s="142"/>
      <c r="C87" s="142"/>
      <c r="D87" s="145"/>
      <c r="E87" s="142"/>
      <c r="F87" s="148"/>
      <c r="G87" s="72" t="str">
        <f>G83</f>
        <v>2025 рік -</v>
      </c>
      <c r="H87" s="73">
        <f>K84*K89+K85*80*1.05+K86*129.97*1.05+K87*K93</f>
        <v>1265.4425000000001</v>
      </c>
      <c r="I87" s="44" t="s">
        <v>79</v>
      </c>
      <c r="J87" s="3">
        <v>20</v>
      </c>
      <c r="K87" s="43">
        <v>20</v>
      </c>
    </row>
    <row r="88" spans="1:11" x14ac:dyDescent="0.25">
      <c r="A88" s="170"/>
      <c r="B88" s="142"/>
      <c r="C88" s="142"/>
      <c r="D88" s="145"/>
      <c r="E88" s="142"/>
      <c r="F88" s="142"/>
      <c r="G88" s="72"/>
      <c r="H88" s="73"/>
      <c r="I88" s="132" t="s">
        <v>109</v>
      </c>
      <c r="J88" s="133"/>
      <c r="K88" s="134"/>
    </row>
    <row r="89" spans="1:11" x14ac:dyDescent="0.25">
      <c r="A89" s="170"/>
      <c r="B89" s="142"/>
      <c r="C89" s="142"/>
      <c r="D89" s="145"/>
      <c r="E89" s="142"/>
      <c r="F89" s="142"/>
      <c r="G89" s="72"/>
      <c r="H89" s="74"/>
      <c r="I89" s="162" t="s">
        <v>6</v>
      </c>
      <c r="J89" s="164">
        <v>0.2</v>
      </c>
      <c r="K89" s="164">
        <v>0.21</v>
      </c>
    </row>
    <row r="90" spans="1:11" ht="30.75" customHeight="1" x14ac:dyDescent="0.25">
      <c r="A90" s="170"/>
      <c r="B90" s="142"/>
      <c r="C90" s="142"/>
      <c r="D90" s="145"/>
      <c r="E90" s="142"/>
      <c r="F90" s="142"/>
      <c r="G90" s="72"/>
      <c r="H90" s="74"/>
      <c r="I90" s="163"/>
      <c r="J90" s="165"/>
      <c r="K90" s="165"/>
    </row>
    <row r="91" spans="1:11" ht="26.25" x14ac:dyDescent="0.25">
      <c r="A91" s="170"/>
      <c r="B91" s="142"/>
      <c r="C91" s="142"/>
      <c r="D91" s="145"/>
      <c r="E91" s="142"/>
      <c r="F91" s="142"/>
      <c r="G91" s="75" t="s">
        <v>116</v>
      </c>
      <c r="H91" s="76">
        <f>H92+H93</f>
        <v>2000.1875</v>
      </c>
      <c r="I91" s="44" t="s">
        <v>5</v>
      </c>
      <c r="J91" s="6">
        <v>230</v>
      </c>
      <c r="K91" s="6">
        <v>241.5</v>
      </c>
    </row>
    <row r="92" spans="1:11" x14ac:dyDescent="0.25">
      <c r="A92" s="170"/>
      <c r="B92" s="142"/>
      <c r="C92" s="142"/>
      <c r="D92" s="145"/>
      <c r="E92" s="142"/>
      <c r="F92" s="142"/>
      <c r="G92" s="71" t="str">
        <f>G86</f>
        <v>2024 рік -</v>
      </c>
      <c r="H92" s="73">
        <f>J82-H86</f>
        <v>446.03000000000009</v>
      </c>
      <c r="I92" s="44" t="s">
        <v>4</v>
      </c>
      <c r="J92" s="6">
        <v>276</v>
      </c>
      <c r="K92" s="6">
        <v>289.8</v>
      </c>
    </row>
    <row r="93" spans="1:11" x14ac:dyDescent="0.25">
      <c r="A93" s="170"/>
      <c r="B93" s="142"/>
      <c r="C93" s="142"/>
      <c r="D93" s="145"/>
      <c r="E93" s="142"/>
      <c r="F93" s="142"/>
      <c r="G93" s="72" t="str">
        <f>G87</f>
        <v>2025 рік -</v>
      </c>
      <c r="H93" s="73">
        <f>K82-H87</f>
        <v>1554.1574999999998</v>
      </c>
      <c r="I93" s="44" t="s">
        <v>53</v>
      </c>
      <c r="J93" s="6">
        <f>7.26</f>
        <v>7.26</v>
      </c>
      <c r="K93" s="6">
        <v>7.63</v>
      </c>
    </row>
    <row r="94" spans="1:11" x14ac:dyDescent="0.25">
      <c r="A94" s="170"/>
      <c r="B94" s="142"/>
      <c r="C94" s="142"/>
      <c r="D94" s="145"/>
      <c r="E94" s="142"/>
      <c r="F94" s="142"/>
      <c r="G94" s="72"/>
      <c r="H94" s="77"/>
      <c r="I94" s="132" t="s">
        <v>110</v>
      </c>
      <c r="J94" s="133"/>
      <c r="K94" s="134"/>
    </row>
    <row r="95" spans="1:11" ht="25.5" x14ac:dyDescent="0.25">
      <c r="A95" s="170"/>
      <c r="B95" s="142"/>
      <c r="C95" s="142"/>
      <c r="D95" s="145"/>
      <c r="E95" s="142"/>
      <c r="F95" s="142"/>
      <c r="G95" s="78"/>
      <c r="H95" s="77"/>
      <c r="I95" s="9" t="s">
        <v>80</v>
      </c>
      <c r="J95" s="47">
        <f>J84/50*100</f>
        <v>100</v>
      </c>
      <c r="K95" s="47">
        <f>K84/J84*100</f>
        <v>100</v>
      </c>
    </row>
    <row r="96" spans="1:11" ht="25.5" x14ac:dyDescent="0.25">
      <c r="A96" s="170"/>
      <c r="B96" s="142"/>
      <c r="C96" s="142"/>
      <c r="D96" s="145"/>
      <c r="E96" s="142"/>
      <c r="F96" s="142"/>
      <c r="G96" s="78"/>
      <c r="H96" s="77"/>
      <c r="I96" s="54" t="s">
        <v>104</v>
      </c>
      <c r="J96" s="47">
        <f>J85/1*100</f>
        <v>200</v>
      </c>
      <c r="K96" s="47">
        <f>K85/J85*100</f>
        <v>250</v>
      </c>
    </row>
    <row r="97" spans="1:11" ht="33.75" customHeight="1" x14ac:dyDescent="0.25">
      <c r="A97" s="170"/>
      <c r="B97" s="142"/>
      <c r="C97" s="142"/>
      <c r="D97" s="145"/>
      <c r="E97" s="142"/>
      <c r="F97" s="142"/>
      <c r="G97" s="78"/>
      <c r="H97" s="77"/>
      <c r="I97" s="9" t="s">
        <v>105</v>
      </c>
      <c r="J97" s="47">
        <f>J86/1*100</f>
        <v>100</v>
      </c>
      <c r="K97" s="47">
        <f t="shared" ref="K97" si="1">K86/J86*100</f>
        <v>500</v>
      </c>
    </row>
    <row r="98" spans="1:11" ht="25.5" x14ac:dyDescent="0.25">
      <c r="A98" s="170"/>
      <c r="B98" s="142"/>
      <c r="C98" s="142"/>
      <c r="D98" s="145"/>
      <c r="E98" s="142"/>
      <c r="F98" s="142"/>
      <c r="G98" s="78"/>
      <c r="H98" s="77"/>
      <c r="I98" s="44" t="s">
        <v>128</v>
      </c>
      <c r="J98" s="47">
        <f>J87/50*100</f>
        <v>40</v>
      </c>
      <c r="K98" s="47">
        <f>K87/J87*100</f>
        <v>100</v>
      </c>
    </row>
    <row r="99" spans="1:11" x14ac:dyDescent="0.25">
      <c r="A99" s="170"/>
      <c r="B99" s="141" t="s">
        <v>94</v>
      </c>
      <c r="C99" s="141" t="s">
        <v>100</v>
      </c>
      <c r="D99" s="186" t="s">
        <v>19</v>
      </c>
      <c r="E99" s="141" t="s">
        <v>61</v>
      </c>
      <c r="F99" s="147" t="s">
        <v>32</v>
      </c>
      <c r="G99" s="135" t="s">
        <v>33</v>
      </c>
      <c r="H99" s="137">
        <f>J100+K100</f>
        <v>1534.6</v>
      </c>
      <c r="I99" s="133" t="s">
        <v>107</v>
      </c>
      <c r="J99" s="133"/>
      <c r="K99" s="134"/>
    </row>
    <row r="100" spans="1:11" ht="18" customHeight="1" x14ac:dyDescent="0.25">
      <c r="A100" s="170"/>
      <c r="B100" s="142"/>
      <c r="C100" s="142"/>
      <c r="D100" s="187"/>
      <c r="E100" s="142"/>
      <c r="F100" s="148"/>
      <c r="G100" s="136"/>
      <c r="H100" s="138"/>
      <c r="I100" s="1" t="s">
        <v>34</v>
      </c>
      <c r="J100" s="55">
        <f>J102*J104</f>
        <v>748.6</v>
      </c>
      <c r="K100" s="55">
        <f>K102*K104</f>
        <v>786</v>
      </c>
    </row>
    <row r="101" spans="1:11" ht="18" customHeight="1" x14ac:dyDescent="0.25">
      <c r="A101" s="170"/>
      <c r="B101" s="142"/>
      <c r="C101" s="142"/>
      <c r="D101" s="187"/>
      <c r="E101" s="142"/>
      <c r="F101" s="148"/>
      <c r="G101" s="56" t="str">
        <f>G92</f>
        <v>2024 рік -</v>
      </c>
      <c r="H101" s="18">
        <f>J100</f>
        <v>748.6</v>
      </c>
      <c r="I101" s="133" t="s">
        <v>108</v>
      </c>
      <c r="J101" s="133"/>
      <c r="K101" s="134"/>
    </row>
    <row r="102" spans="1:11" x14ac:dyDescent="0.25">
      <c r="A102" s="170"/>
      <c r="B102" s="142"/>
      <c r="C102" s="142"/>
      <c r="D102" s="187"/>
      <c r="E102" s="142"/>
      <c r="F102" s="148"/>
      <c r="G102" s="17" t="str">
        <f>G87</f>
        <v>2025 рік -</v>
      </c>
      <c r="H102" s="19">
        <f>K100</f>
        <v>786</v>
      </c>
      <c r="I102" s="44" t="s">
        <v>81</v>
      </c>
      <c r="J102" s="57">
        <v>20</v>
      </c>
      <c r="K102" s="58">
        <v>20</v>
      </c>
    </row>
    <row r="103" spans="1:11" x14ac:dyDescent="0.25">
      <c r="A103" s="170"/>
      <c r="B103" s="142"/>
      <c r="C103" s="142"/>
      <c r="D103" s="187"/>
      <c r="E103" s="142"/>
      <c r="F103" s="148"/>
      <c r="G103" s="17"/>
      <c r="H103" s="18"/>
      <c r="I103" s="133" t="s">
        <v>109</v>
      </c>
      <c r="J103" s="133"/>
      <c r="K103" s="134"/>
    </row>
    <row r="104" spans="1:11" x14ac:dyDescent="0.25">
      <c r="A104" s="170"/>
      <c r="B104" s="142"/>
      <c r="C104" s="142"/>
      <c r="D104" s="187"/>
      <c r="E104" s="142"/>
      <c r="F104" s="148"/>
      <c r="G104" s="17"/>
      <c r="H104" s="19"/>
      <c r="I104" s="44" t="s">
        <v>35</v>
      </c>
      <c r="J104" s="59">
        <v>37.43</v>
      </c>
      <c r="K104" s="59">
        <v>39.299999999999997</v>
      </c>
    </row>
    <row r="105" spans="1:11" x14ac:dyDescent="0.25">
      <c r="A105" s="170"/>
      <c r="B105" s="142"/>
      <c r="C105" s="142"/>
      <c r="D105" s="187"/>
      <c r="E105" s="142"/>
      <c r="F105" s="148"/>
      <c r="G105" s="17"/>
      <c r="H105" s="19"/>
      <c r="I105" s="133" t="s">
        <v>110</v>
      </c>
      <c r="J105" s="133"/>
      <c r="K105" s="134"/>
    </row>
    <row r="106" spans="1:11" ht="25.5" x14ac:dyDescent="0.25">
      <c r="A106" s="170"/>
      <c r="B106" s="142"/>
      <c r="C106" s="143"/>
      <c r="D106" s="188"/>
      <c r="E106" s="143"/>
      <c r="F106" s="189"/>
      <c r="G106" s="150"/>
      <c r="H106" s="151"/>
      <c r="I106" s="44" t="s">
        <v>82</v>
      </c>
      <c r="J106" s="59">
        <f>J102/10*100</f>
        <v>200</v>
      </c>
      <c r="K106" s="59">
        <f>K102/J102*100</f>
        <v>100</v>
      </c>
    </row>
    <row r="107" spans="1:11" x14ac:dyDescent="0.25">
      <c r="A107" s="170"/>
      <c r="B107" s="142"/>
      <c r="C107" s="141" t="s">
        <v>126</v>
      </c>
      <c r="D107" s="183" t="s">
        <v>19</v>
      </c>
      <c r="E107" s="184" t="s">
        <v>61</v>
      </c>
      <c r="F107" s="185" t="s">
        <v>32</v>
      </c>
      <c r="G107" s="135" t="s">
        <v>33</v>
      </c>
      <c r="H107" s="137">
        <f>J108+K108</f>
        <v>1470.7000000000003</v>
      </c>
      <c r="I107" s="133" t="s">
        <v>107</v>
      </c>
      <c r="J107" s="133"/>
      <c r="K107" s="134"/>
    </row>
    <row r="108" spans="1:11" ht="15.95" customHeight="1" x14ac:dyDescent="0.25">
      <c r="A108" s="170"/>
      <c r="B108" s="142"/>
      <c r="C108" s="142"/>
      <c r="D108" s="183"/>
      <c r="E108" s="184"/>
      <c r="F108" s="185"/>
      <c r="G108" s="136"/>
      <c r="H108" s="138"/>
      <c r="I108" s="1" t="s">
        <v>34</v>
      </c>
      <c r="J108" s="55">
        <f>J110*J115+J111*J116+J112*J117+J113*J118</f>
        <v>696.2</v>
      </c>
      <c r="K108" s="55">
        <f>K110*K115+K111*K116+K112*K117+K113*K118</f>
        <v>774.50000000000011</v>
      </c>
    </row>
    <row r="109" spans="1:11" ht="15.95" customHeight="1" x14ac:dyDescent="0.25">
      <c r="A109" s="170"/>
      <c r="B109" s="142"/>
      <c r="C109" s="142"/>
      <c r="D109" s="183"/>
      <c r="E109" s="184"/>
      <c r="F109" s="185"/>
      <c r="G109" s="136"/>
      <c r="H109" s="138"/>
      <c r="I109" s="133" t="s">
        <v>108</v>
      </c>
      <c r="J109" s="133"/>
      <c r="K109" s="134"/>
    </row>
    <row r="110" spans="1:11" ht="25.5" x14ac:dyDescent="0.25">
      <c r="A110" s="170"/>
      <c r="B110" s="142"/>
      <c r="C110" s="142"/>
      <c r="D110" s="183"/>
      <c r="E110" s="184"/>
      <c r="F110" s="185"/>
      <c r="G110" s="56" t="str">
        <f>G101</f>
        <v>2024 рік -</v>
      </c>
      <c r="H110" s="18">
        <f>J108</f>
        <v>696.2</v>
      </c>
      <c r="I110" s="44" t="s">
        <v>3</v>
      </c>
      <c r="J110" s="58">
        <v>2300</v>
      </c>
      <c r="K110" s="58">
        <v>2500</v>
      </c>
    </row>
    <row r="111" spans="1:11" ht="25.5" x14ac:dyDescent="0.25">
      <c r="A111" s="170"/>
      <c r="B111" s="142"/>
      <c r="C111" s="142"/>
      <c r="D111" s="183"/>
      <c r="E111" s="184"/>
      <c r="F111" s="185"/>
      <c r="G111" s="17" t="str">
        <f>G102</f>
        <v>2025 рік -</v>
      </c>
      <c r="H111" s="19">
        <f>K108</f>
        <v>774.50000000000011</v>
      </c>
      <c r="I111" s="44" t="s">
        <v>56</v>
      </c>
      <c r="J111" s="58">
        <v>100</v>
      </c>
      <c r="K111" s="58">
        <v>120</v>
      </c>
    </row>
    <row r="112" spans="1:11" ht="25.5" x14ac:dyDescent="0.25">
      <c r="A112" s="170"/>
      <c r="B112" s="142"/>
      <c r="C112" s="142"/>
      <c r="D112" s="183"/>
      <c r="E112" s="184"/>
      <c r="F112" s="185"/>
      <c r="G112" s="79"/>
      <c r="H112" s="80"/>
      <c r="I112" s="44" t="s">
        <v>57</v>
      </c>
      <c r="J112" s="58">
        <v>100</v>
      </c>
      <c r="K112" s="58">
        <v>100</v>
      </c>
    </row>
    <row r="113" spans="1:11" x14ac:dyDescent="0.25">
      <c r="A113" s="170"/>
      <c r="B113" s="142"/>
      <c r="C113" s="142"/>
      <c r="D113" s="183"/>
      <c r="E113" s="184"/>
      <c r="F113" s="185"/>
      <c r="G113" s="79"/>
      <c r="H113" s="80"/>
      <c r="I113" s="44" t="s">
        <v>2</v>
      </c>
      <c r="J113" s="58">
        <v>20</v>
      </c>
      <c r="K113" s="58">
        <v>15</v>
      </c>
    </row>
    <row r="114" spans="1:11" x14ac:dyDescent="0.25">
      <c r="A114" s="170"/>
      <c r="B114" s="142"/>
      <c r="C114" s="142"/>
      <c r="D114" s="183"/>
      <c r="E114" s="184"/>
      <c r="F114" s="185"/>
      <c r="G114" s="79"/>
      <c r="H114" s="80"/>
      <c r="I114" s="133" t="s">
        <v>109</v>
      </c>
      <c r="J114" s="133"/>
      <c r="K114" s="134"/>
    </row>
    <row r="115" spans="1:11" ht="25.5" x14ac:dyDescent="0.25">
      <c r="A115" s="170"/>
      <c r="B115" s="142"/>
      <c r="C115" s="142"/>
      <c r="D115" s="183"/>
      <c r="E115" s="184"/>
      <c r="F115" s="185"/>
      <c r="G115" s="79"/>
      <c r="H115" s="80"/>
      <c r="I115" s="44" t="s">
        <v>54</v>
      </c>
      <c r="J115" s="55">
        <v>0.27</v>
      </c>
      <c r="K115" s="55">
        <v>0.28000000000000003</v>
      </c>
    </row>
    <row r="116" spans="1:11" ht="25.5" x14ac:dyDescent="0.25">
      <c r="A116" s="170"/>
      <c r="B116" s="142"/>
      <c r="C116" s="142"/>
      <c r="D116" s="183"/>
      <c r="E116" s="184"/>
      <c r="F116" s="185"/>
      <c r="G116" s="79"/>
      <c r="H116" s="81"/>
      <c r="I116" s="44" t="s">
        <v>58</v>
      </c>
      <c r="J116" s="55">
        <v>0.16</v>
      </c>
      <c r="K116" s="55">
        <v>0.17</v>
      </c>
    </row>
    <row r="117" spans="1:11" ht="27.75" customHeight="1" x14ac:dyDescent="0.25">
      <c r="A117" s="170"/>
      <c r="B117" s="142"/>
      <c r="C117" s="142"/>
      <c r="D117" s="183"/>
      <c r="E117" s="184"/>
      <c r="F117" s="185"/>
      <c r="G117" s="79"/>
      <c r="H117" s="81"/>
      <c r="I117" s="44" t="s">
        <v>59</v>
      </c>
      <c r="J117" s="55">
        <v>0.26</v>
      </c>
      <c r="K117" s="55">
        <v>0.28000000000000003</v>
      </c>
    </row>
    <row r="118" spans="1:11" ht="25.5" x14ac:dyDescent="0.25">
      <c r="A118" s="170"/>
      <c r="B118" s="142"/>
      <c r="C118" s="142"/>
      <c r="D118" s="183"/>
      <c r="E118" s="184"/>
      <c r="F118" s="185"/>
      <c r="G118" s="79"/>
      <c r="H118" s="81"/>
      <c r="I118" s="44" t="s">
        <v>55</v>
      </c>
      <c r="J118" s="55">
        <f>1.66</f>
        <v>1.66</v>
      </c>
      <c r="K118" s="55">
        <v>1.74</v>
      </c>
    </row>
    <row r="119" spans="1:11" ht="16.5" customHeight="1" x14ac:dyDescent="0.25">
      <c r="A119" s="170"/>
      <c r="B119" s="142"/>
      <c r="C119" s="142"/>
      <c r="D119" s="183"/>
      <c r="E119" s="184"/>
      <c r="F119" s="185"/>
      <c r="G119" s="79"/>
      <c r="H119" s="81"/>
      <c r="I119" s="133" t="s">
        <v>110</v>
      </c>
      <c r="J119" s="133"/>
      <c r="K119" s="134"/>
    </row>
    <row r="120" spans="1:11" ht="27.75" customHeight="1" x14ac:dyDescent="0.25">
      <c r="A120" s="170"/>
      <c r="B120" s="142"/>
      <c r="C120" s="142"/>
      <c r="D120" s="183"/>
      <c r="E120" s="184"/>
      <c r="F120" s="185"/>
      <c r="G120" s="79"/>
      <c r="H120" s="81"/>
      <c r="I120" s="44" t="s">
        <v>41</v>
      </c>
      <c r="J120" s="47">
        <f>J110/4000*100</f>
        <v>57.499999999999993</v>
      </c>
      <c r="K120" s="47">
        <f>K110/J110*100</f>
        <v>108.69565217391303</v>
      </c>
    </row>
    <row r="121" spans="1:11" ht="25.5" customHeight="1" x14ac:dyDescent="0.25">
      <c r="A121" s="170"/>
      <c r="B121" s="142"/>
      <c r="C121" s="142"/>
      <c r="D121" s="183"/>
      <c r="E121" s="184"/>
      <c r="F121" s="185"/>
      <c r="G121" s="79"/>
      <c r="H121" s="81"/>
      <c r="I121" s="44" t="s">
        <v>127</v>
      </c>
      <c r="J121" s="47">
        <f>J111/200*100</f>
        <v>50</v>
      </c>
      <c r="K121" s="47">
        <f t="shared" ref="K121" si="2">K111/J111*100</f>
        <v>120</v>
      </c>
    </row>
    <row r="122" spans="1:11" ht="25.5" customHeight="1" x14ac:dyDescent="0.25">
      <c r="A122" s="170"/>
      <c r="B122" s="142"/>
      <c r="C122" s="142"/>
      <c r="D122" s="183"/>
      <c r="E122" s="184"/>
      <c r="F122" s="185"/>
      <c r="G122" s="79"/>
      <c r="H122" s="81"/>
      <c r="I122" s="44" t="s">
        <v>84</v>
      </c>
      <c r="J122" s="47">
        <f>J112/300*100</f>
        <v>33.333333333333329</v>
      </c>
      <c r="K122" s="47">
        <f>K112/J112*100</f>
        <v>100</v>
      </c>
    </row>
    <row r="123" spans="1:11" ht="27.75" customHeight="1" x14ac:dyDescent="0.25">
      <c r="A123" s="170"/>
      <c r="B123" s="142"/>
      <c r="C123" s="142"/>
      <c r="D123" s="183"/>
      <c r="E123" s="184"/>
      <c r="F123" s="185"/>
      <c r="G123" s="79"/>
      <c r="H123" s="81"/>
      <c r="I123" s="44" t="s">
        <v>83</v>
      </c>
      <c r="J123" s="47">
        <f>J113/10*100</f>
        <v>200</v>
      </c>
      <c r="K123" s="47">
        <f>K113/J113*100</f>
        <v>75</v>
      </c>
    </row>
    <row r="124" spans="1:11" x14ac:dyDescent="0.25">
      <c r="A124" s="170"/>
      <c r="B124" s="141" t="s">
        <v>95</v>
      </c>
      <c r="C124" s="141" t="s">
        <v>124</v>
      </c>
      <c r="D124" s="144" t="s">
        <v>36</v>
      </c>
      <c r="E124" s="141" t="s">
        <v>61</v>
      </c>
      <c r="F124" s="147" t="s">
        <v>32</v>
      </c>
      <c r="G124" s="135" t="s">
        <v>33</v>
      </c>
      <c r="H124" s="137">
        <f>J125+K125</f>
        <v>76263.399999999994</v>
      </c>
      <c r="I124" s="133" t="s">
        <v>107</v>
      </c>
      <c r="J124" s="133"/>
      <c r="K124" s="134"/>
    </row>
    <row r="125" spans="1:11" ht="15" customHeight="1" x14ac:dyDescent="0.25">
      <c r="A125" s="170"/>
      <c r="B125" s="142"/>
      <c r="C125" s="142"/>
      <c r="D125" s="145"/>
      <c r="E125" s="142"/>
      <c r="F125" s="148"/>
      <c r="G125" s="136"/>
      <c r="H125" s="138"/>
      <c r="I125" s="1" t="s">
        <v>34</v>
      </c>
      <c r="J125" s="11">
        <v>37500</v>
      </c>
      <c r="K125" s="11">
        <v>38763.4</v>
      </c>
    </row>
    <row r="126" spans="1:11" ht="15.95" customHeight="1" x14ac:dyDescent="0.25">
      <c r="A126" s="170"/>
      <c r="B126" s="142"/>
      <c r="C126" s="142"/>
      <c r="D126" s="145"/>
      <c r="E126" s="142"/>
      <c r="F126" s="148"/>
      <c r="G126" s="56" t="str">
        <f>G110</f>
        <v>2024 рік -</v>
      </c>
      <c r="H126" s="20">
        <v>37500</v>
      </c>
      <c r="I126" s="133" t="s">
        <v>108</v>
      </c>
      <c r="J126" s="133"/>
      <c r="K126" s="134"/>
    </row>
    <row r="127" spans="1:11" x14ac:dyDescent="0.25">
      <c r="A127" s="170"/>
      <c r="B127" s="142"/>
      <c r="C127" s="142"/>
      <c r="D127" s="145"/>
      <c r="E127" s="142"/>
      <c r="F127" s="148"/>
      <c r="G127" s="17" t="str">
        <f>G111</f>
        <v>2025 рік -</v>
      </c>
      <c r="H127" s="20">
        <v>38763.4</v>
      </c>
      <c r="I127" s="2" t="s">
        <v>1</v>
      </c>
      <c r="J127" s="3">
        <v>1</v>
      </c>
      <c r="K127" s="43">
        <v>1</v>
      </c>
    </row>
    <row r="128" spans="1:11" x14ac:dyDescent="0.25">
      <c r="A128" s="170"/>
      <c r="B128" s="142"/>
      <c r="C128" s="142"/>
      <c r="D128" s="145"/>
      <c r="E128" s="142"/>
      <c r="F128" s="148"/>
      <c r="G128" s="17"/>
      <c r="H128" s="18"/>
      <c r="I128" s="133" t="s">
        <v>109</v>
      </c>
      <c r="J128" s="133"/>
      <c r="K128" s="134"/>
    </row>
    <row r="129" spans="1:13" x14ac:dyDescent="0.25">
      <c r="A129" s="170"/>
      <c r="B129" s="142"/>
      <c r="C129" s="142"/>
      <c r="D129" s="145"/>
      <c r="E129" s="142"/>
      <c r="F129" s="148"/>
      <c r="G129" s="17"/>
      <c r="H129" s="19"/>
      <c r="I129" s="2" t="s">
        <v>60</v>
      </c>
      <c r="J129" s="47">
        <f>J125</f>
        <v>37500</v>
      </c>
      <c r="K129" s="47">
        <f>K125</f>
        <v>38763.4</v>
      </c>
    </row>
    <row r="130" spans="1:13" x14ac:dyDescent="0.25">
      <c r="A130" s="170"/>
      <c r="B130" s="142"/>
      <c r="C130" s="142"/>
      <c r="D130" s="145"/>
      <c r="E130" s="142"/>
      <c r="F130" s="148"/>
      <c r="G130" s="17"/>
      <c r="H130" s="19"/>
      <c r="I130" s="133" t="s">
        <v>110</v>
      </c>
      <c r="J130" s="133"/>
      <c r="K130" s="134"/>
    </row>
    <row r="131" spans="1:13" x14ac:dyDescent="0.25">
      <c r="A131" s="170"/>
      <c r="B131" s="143"/>
      <c r="C131" s="143"/>
      <c r="D131" s="146"/>
      <c r="E131" s="143"/>
      <c r="F131" s="189"/>
      <c r="G131" s="82"/>
      <c r="H131" s="83"/>
      <c r="I131" s="2" t="s">
        <v>0</v>
      </c>
      <c r="J131" s="12">
        <f>(61382.1+J125)/157650.323*100</f>
        <v>62.722421444071507</v>
      </c>
      <c r="K131" s="12">
        <f>(61382.1+J125+K125)/157650.323*100</f>
        <v>87.310636211002247</v>
      </c>
    </row>
    <row r="132" spans="1:13" x14ac:dyDescent="0.25">
      <c r="A132" s="170"/>
      <c r="B132" s="141" t="s">
        <v>96</v>
      </c>
      <c r="C132" s="141" t="s">
        <v>106</v>
      </c>
      <c r="D132" s="144" t="s">
        <v>19</v>
      </c>
      <c r="E132" s="141" t="s">
        <v>61</v>
      </c>
      <c r="F132" s="147" t="s">
        <v>125</v>
      </c>
      <c r="G132" s="84" t="str">
        <f>G124</f>
        <v>Всього:</v>
      </c>
      <c r="H132" s="68">
        <f>J133+K133</f>
        <v>17000</v>
      </c>
      <c r="I132" s="132" t="s">
        <v>107</v>
      </c>
      <c r="J132" s="133"/>
      <c r="K132" s="134"/>
    </row>
    <row r="133" spans="1:13" ht="15.95" customHeight="1" x14ac:dyDescent="0.25">
      <c r="A133" s="170"/>
      <c r="B133" s="142"/>
      <c r="C133" s="142"/>
      <c r="D133" s="145"/>
      <c r="E133" s="142"/>
      <c r="F133" s="148"/>
      <c r="G133" s="85"/>
      <c r="H133" s="86"/>
      <c r="I133" s="60" t="s">
        <v>34</v>
      </c>
      <c r="J133" s="87">
        <f>J135*J139+J137*J140</f>
        <v>8500</v>
      </c>
      <c r="K133" s="87">
        <f>K135*K139+K137*K140</f>
        <v>8500</v>
      </c>
    </row>
    <row r="134" spans="1:13" ht="15.95" customHeight="1" x14ac:dyDescent="0.25">
      <c r="A134" s="170"/>
      <c r="B134" s="142"/>
      <c r="C134" s="142"/>
      <c r="D134" s="145"/>
      <c r="E134" s="142"/>
      <c r="F134" s="148"/>
      <c r="G134" s="88" t="str">
        <f>G126</f>
        <v>2024 рік -</v>
      </c>
      <c r="H134" s="86">
        <f>J133</f>
        <v>8500</v>
      </c>
      <c r="I134" s="152" t="s">
        <v>108</v>
      </c>
      <c r="J134" s="152"/>
      <c r="K134" s="152"/>
    </row>
    <row r="135" spans="1:13" x14ac:dyDescent="0.25">
      <c r="A135" s="170"/>
      <c r="B135" s="142"/>
      <c r="C135" s="142"/>
      <c r="D135" s="145"/>
      <c r="E135" s="142"/>
      <c r="F135" s="148"/>
      <c r="G135" s="85" t="str">
        <f>G127</f>
        <v>2025 рік -</v>
      </c>
      <c r="H135" s="86">
        <f>K133</f>
        <v>8500</v>
      </c>
      <c r="I135" s="152" t="s">
        <v>20</v>
      </c>
      <c r="J135" s="149">
        <v>3</v>
      </c>
      <c r="K135" s="149">
        <v>3</v>
      </c>
    </row>
    <row r="136" spans="1:13" x14ac:dyDescent="0.25">
      <c r="A136" s="170"/>
      <c r="B136" s="142"/>
      <c r="C136" s="142"/>
      <c r="D136" s="145"/>
      <c r="E136" s="142"/>
      <c r="F136" s="148"/>
      <c r="G136" s="85"/>
      <c r="H136" s="86"/>
      <c r="I136" s="152"/>
      <c r="J136" s="149"/>
      <c r="K136" s="149"/>
      <c r="L136" s="89"/>
      <c r="M136" s="89"/>
    </row>
    <row r="137" spans="1:13" ht="25.5" customHeight="1" x14ac:dyDescent="0.25">
      <c r="A137" s="170"/>
      <c r="B137" s="142"/>
      <c r="C137" s="142"/>
      <c r="D137" s="145"/>
      <c r="E137" s="142"/>
      <c r="F137" s="142"/>
      <c r="G137" s="147" t="str">
        <f>G84</f>
        <v>у т.ч. бюджет м. Києва</v>
      </c>
      <c r="H137" s="173">
        <f>H139+H140</f>
        <v>15320</v>
      </c>
      <c r="I137" s="61" t="s">
        <v>21</v>
      </c>
      <c r="J137" s="3">
        <v>25</v>
      </c>
      <c r="K137" s="3">
        <v>20</v>
      </c>
      <c r="L137" s="90"/>
      <c r="M137" s="89"/>
    </row>
    <row r="138" spans="1:13" ht="17.100000000000001" customHeight="1" x14ac:dyDescent="0.25">
      <c r="A138" s="170"/>
      <c r="B138" s="142"/>
      <c r="C138" s="142"/>
      <c r="D138" s="145"/>
      <c r="E138" s="142"/>
      <c r="F138" s="142"/>
      <c r="G138" s="172"/>
      <c r="H138" s="174"/>
      <c r="I138" s="152" t="s">
        <v>109</v>
      </c>
      <c r="J138" s="152"/>
      <c r="K138" s="152"/>
      <c r="L138" s="90"/>
      <c r="M138" s="89"/>
    </row>
    <row r="139" spans="1:13" ht="21" customHeight="1" x14ac:dyDescent="0.25">
      <c r="A139" s="170"/>
      <c r="B139" s="142"/>
      <c r="C139" s="142"/>
      <c r="D139" s="145"/>
      <c r="E139" s="142"/>
      <c r="F139" s="142"/>
      <c r="G139" s="91" t="str">
        <f>G134</f>
        <v>2024 рік -</v>
      </c>
      <c r="H139" s="92">
        <v>7720</v>
      </c>
      <c r="I139" s="54" t="s">
        <v>22</v>
      </c>
      <c r="J139" s="6">
        <v>1500</v>
      </c>
      <c r="K139" s="6">
        <v>1500</v>
      </c>
      <c r="L139" s="90"/>
      <c r="M139" s="89"/>
    </row>
    <row r="140" spans="1:13" ht="24.95" customHeight="1" x14ac:dyDescent="0.25">
      <c r="A140" s="170"/>
      <c r="B140" s="142"/>
      <c r="C140" s="142"/>
      <c r="D140" s="145"/>
      <c r="E140" s="142"/>
      <c r="F140" s="142"/>
      <c r="G140" s="93" t="str">
        <f>G135</f>
        <v>2025 рік -</v>
      </c>
      <c r="H140" s="92">
        <v>7600</v>
      </c>
      <c r="I140" s="61" t="s">
        <v>23</v>
      </c>
      <c r="J140" s="6">
        <v>160</v>
      </c>
      <c r="K140" s="6">
        <v>200</v>
      </c>
      <c r="L140" s="90"/>
      <c r="M140" s="89"/>
    </row>
    <row r="141" spans="1:13" ht="24.95" customHeight="1" x14ac:dyDescent="0.25">
      <c r="A141" s="170"/>
      <c r="B141" s="142"/>
      <c r="C141" s="142"/>
      <c r="D141" s="145"/>
      <c r="E141" s="142"/>
      <c r="F141" s="142"/>
      <c r="G141" s="94" t="str">
        <f>G91</f>
        <v>у т.ч. інші джерела:</v>
      </c>
      <c r="H141" s="95">
        <f>H142+H143</f>
        <v>1680</v>
      </c>
      <c r="I141" s="152" t="s">
        <v>110</v>
      </c>
      <c r="J141" s="152"/>
      <c r="K141" s="152"/>
      <c r="L141" s="90"/>
      <c r="M141" s="89"/>
    </row>
    <row r="142" spans="1:13" ht="26.25" customHeight="1" x14ac:dyDescent="0.25">
      <c r="A142" s="170"/>
      <c r="B142" s="142"/>
      <c r="C142" s="142"/>
      <c r="D142" s="145"/>
      <c r="E142" s="142"/>
      <c r="F142" s="142"/>
      <c r="G142" s="84" t="str">
        <f>G139</f>
        <v>2024 рік -</v>
      </c>
      <c r="H142" s="92">
        <v>780</v>
      </c>
      <c r="I142" s="42" t="s">
        <v>64</v>
      </c>
      <c r="J142" s="87">
        <v>100</v>
      </c>
      <c r="K142" s="87">
        <v>100</v>
      </c>
      <c r="L142" s="90"/>
      <c r="M142" s="89"/>
    </row>
    <row r="143" spans="1:13" ht="26.25" customHeight="1" x14ac:dyDescent="0.25">
      <c r="A143" s="171"/>
      <c r="B143" s="143"/>
      <c r="C143" s="143"/>
      <c r="D143" s="146"/>
      <c r="E143" s="143"/>
      <c r="F143" s="143"/>
      <c r="G143" s="84" t="str">
        <f>G140</f>
        <v>2025 рік -</v>
      </c>
      <c r="H143" s="92">
        <v>900</v>
      </c>
      <c r="I143" s="42" t="s">
        <v>85</v>
      </c>
      <c r="J143" s="87">
        <v>100</v>
      </c>
      <c r="K143" s="87">
        <f>K137/J137%</f>
        <v>80</v>
      </c>
      <c r="L143" s="90"/>
      <c r="M143" s="89"/>
    </row>
    <row r="144" spans="1:13" x14ac:dyDescent="0.25">
      <c r="A144" s="111" t="s">
        <v>118</v>
      </c>
      <c r="B144" s="112"/>
      <c r="C144" s="112"/>
      <c r="D144" s="112"/>
      <c r="E144" s="113"/>
      <c r="F144" s="178" t="s">
        <v>119</v>
      </c>
      <c r="G144" s="96" t="s">
        <v>33</v>
      </c>
      <c r="H144" s="97">
        <f>H11+H31+H48+H59+H73+H81+H99+H107+H124+H132</f>
        <v>169939.7</v>
      </c>
      <c r="I144" s="120"/>
      <c r="J144" s="121"/>
      <c r="K144" s="122"/>
    </row>
    <row r="145" spans="1:14" x14ac:dyDescent="0.25">
      <c r="A145" s="114"/>
      <c r="B145" s="115"/>
      <c r="C145" s="115"/>
      <c r="D145" s="115"/>
      <c r="E145" s="116"/>
      <c r="F145" s="179"/>
      <c r="G145" s="96" t="str">
        <f>G134</f>
        <v>2024 рік -</v>
      </c>
      <c r="H145" s="97">
        <f>H12+H33+H49+H60+H74+H82+H101+H110+H126+H134</f>
        <v>82000.199999999983</v>
      </c>
      <c r="I145" s="123"/>
      <c r="J145" s="124"/>
      <c r="K145" s="125"/>
      <c r="L145" s="98">
        <f>J12+J32+J49+J60+J74+J82+J100+J108+J125+J133</f>
        <v>82000.199999999983</v>
      </c>
      <c r="M145" s="98">
        <f>K12+K32+K49+K60+K74+K82+K100+K108+K125+K133</f>
        <v>87939.5</v>
      </c>
      <c r="N145" s="98">
        <f>L145+M145</f>
        <v>169939.69999999998</v>
      </c>
    </row>
    <row r="146" spans="1:14" x14ac:dyDescent="0.25">
      <c r="A146" s="114"/>
      <c r="B146" s="115"/>
      <c r="C146" s="115"/>
      <c r="D146" s="115"/>
      <c r="E146" s="116"/>
      <c r="F146" s="180"/>
      <c r="G146" s="96" t="str">
        <f>G143</f>
        <v>2025 рік -</v>
      </c>
      <c r="H146" s="97">
        <f>H13+H34+H50+H61+H75+H83++H102+H111+H127+H135</f>
        <v>87939.5</v>
      </c>
      <c r="I146" s="123"/>
      <c r="J146" s="124"/>
      <c r="K146" s="125"/>
      <c r="L146" s="98">
        <f>H142+H92</f>
        <v>1226.0300000000002</v>
      </c>
      <c r="M146" s="98">
        <f>H143+H93</f>
        <v>2454.1574999999998</v>
      </c>
      <c r="N146" s="98">
        <f t="shared" ref="N146:N147" si="3">L146+M146</f>
        <v>3680.1875</v>
      </c>
    </row>
    <row r="147" spans="1:14" x14ac:dyDescent="0.25">
      <c r="A147" s="114"/>
      <c r="B147" s="115"/>
      <c r="C147" s="115"/>
      <c r="D147" s="115"/>
      <c r="E147" s="116"/>
      <c r="F147" s="175" t="s">
        <v>131</v>
      </c>
      <c r="G147" s="96" t="str">
        <f>+G144</f>
        <v>Всього:</v>
      </c>
      <c r="H147" s="97">
        <f>H11+H31+H48+H59+H73+H85+H99+H107+H124+H137</f>
        <v>166259.51250000001</v>
      </c>
      <c r="I147" s="123"/>
      <c r="J147" s="124"/>
      <c r="K147" s="125"/>
      <c r="L147" s="98">
        <f>L145-L146</f>
        <v>80774.169999999984</v>
      </c>
      <c r="M147" s="98">
        <f>M145-M146</f>
        <v>85485.342499999999</v>
      </c>
      <c r="N147" s="98">
        <f t="shared" si="3"/>
        <v>166259.51249999998</v>
      </c>
    </row>
    <row r="148" spans="1:14" x14ac:dyDescent="0.25">
      <c r="A148" s="114"/>
      <c r="B148" s="115"/>
      <c r="C148" s="115"/>
      <c r="D148" s="115"/>
      <c r="E148" s="116"/>
      <c r="F148" s="176"/>
      <c r="G148" s="96" t="str">
        <f>G145</f>
        <v>2024 рік -</v>
      </c>
      <c r="H148" s="97">
        <f>H12+H33+H49+H60+H74+H86+H101+H110+H139+H126</f>
        <v>80774.169999999984</v>
      </c>
      <c r="I148" s="123"/>
      <c r="J148" s="124"/>
      <c r="K148" s="125"/>
      <c r="L148" s="98"/>
    </row>
    <row r="149" spans="1:14" x14ac:dyDescent="0.25">
      <c r="A149" s="114"/>
      <c r="B149" s="115"/>
      <c r="C149" s="115"/>
      <c r="D149" s="115"/>
      <c r="E149" s="116"/>
      <c r="F149" s="177"/>
      <c r="G149" s="96" t="str">
        <f>G146</f>
        <v>2025 рік -</v>
      </c>
      <c r="H149" s="97">
        <f>H13+H34+H50+H61+H75+H87+H102+H111+H127+H140</f>
        <v>85485.342499999999</v>
      </c>
      <c r="I149" s="123"/>
      <c r="J149" s="124"/>
      <c r="K149" s="125"/>
      <c r="L149" s="98"/>
    </row>
    <row r="150" spans="1:14" ht="15" customHeight="1" x14ac:dyDescent="0.25">
      <c r="A150" s="114"/>
      <c r="B150" s="115"/>
      <c r="C150" s="115"/>
      <c r="D150" s="115"/>
      <c r="E150" s="116"/>
      <c r="F150" s="175" t="s">
        <v>132</v>
      </c>
      <c r="G150" s="96" t="str">
        <f>+G147</f>
        <v>Всього:</v>
      </c>
      <c r="H150" s="97">
        <f>H141+H91</f>
        <v>3680.1875</v>
      </c>
      <c r="I150" s="123"/>
      <c r="J150" s="124"/>
      <c r="K150" s="125"/>
      <c r="L150" s="98"/>
    </row>
    <row r="151" spans="1:14" x14ac:dyDescent="0.25">
      <c r="A151" s="114"/>
      <c r="B151" s="115"/>
      <c r="C151" s="115"/>
      <c r="D151" s="115"/>
      <c r="E151" s="116"/>
      <c r="F151" s="176"/>
      <c r="G151" s="96" t="str">
        <f>G148</f>
        <v>2024 рік -</v>
      </c>
      <c r="H151" s="97">
        <f>H92+H142</f>
        <v>1226.0300000000002</v>
      </c>
      <c r="I151" s="123"/>
      <c r="J151" s="124"/>
      <c r="K151" s="125"/>
      <c r="L151" s="98"/>
    </row>
    <row r="152" spans="1:14" x14ac:dyDescent="0.25">
      <c r="A152" s="117"/>
      <c r="B152" s="118"/>
      <c r="C152" s="118"/>
      <c r="D152" s="118"/>
      <c r="E152" s="119"/>
      <c r="F152" s="177"/>
      <c r="G152" s="96" t="str">
        <f>G149</f>
        <v>2025 рік -</v>
      </c>
      <c r="H152" s="97">
        <f>H93+H143</f>
        <v>2454.1574999999998</v>
      </c>
      <c r="I152" s="126"/>
      <c r="J152" s="127"/>
      <c r="K152" s="128"/>
      <c r="L152" s="98"/>
    </row>
    <row r="153" spans="1:14" x14ac:dyDescent="0.25">
      <c r="A153" s="99"/>
      <c r="B153" s="99"/>
      <c r="C153" s="99"/>
      <c r="D153" s="99"/>
      <c r="E153" s="99"/>
      <c r="F153" s="99"/>
      <c r="G153" s="100"/>
      <c r="H153" s="100"/>
      <c r="I153" s="99"/>
      <c r="J153" s="99"/>
      <c r="K153" s="99"/>
    </row>
    <row r="154" spans="1:14" x14ac:dyDescent="0.25">
      <c r="A154" s="99"/>
      <c r="B154" s="99"/>
      <c r="C154" s="99"/>
      <c r="D154" s="99"/>
      <c r="E154" s="99"/>
      <c r="F154" s="99"/>
      <c r="G154" s="100"/>
      <c r="H154" s="99"/>
      <c r="I154" s="99"/>
      <c r="J154" s="99"/>
      <c r="K154" s="99"/>
    </row>
    <row r="155" spans="1:14" s="101" customFormat="1" ht="15.75" x14ac:dyDescent="0.25">
      <c r="B155" s="161" t="s">
        <v>37</v>
      </c>
      <c r="C155" s="161"/>
      <c r="D155" s="161"/>
      <c r="E155" s="161"/>
      <c r="F155" s="161"/>
      <c r="G155" s="161"/>
      <c r="H155" s="161"/>
      <c r="I155" s="102"/>
      <c r="J155" s="153" t="s">
        <v>38</v>
      </c>
      <c r="K155" s="153"/>
    </row>
    <row r="156" spans="1:14" x14ac:dyDescent="0.25">
      <c r="A156" s="99"/>
      <c r="B156" s="99"/>
      <c r="C156" s="99"/>
      <c r="D156" s="99"/>
      <c r="E156" s="99"/>
      <c r="F156" s="99"/>
      <c r="G156" s="100"/>
      <c r="H156" s="99"/>
      <c r="I156" s="99"/>
      <c r="J156" s="99"/>
      <c r="K156" s="99"/>
    </row>
    <row r="157" spans="1:14" x14ac:dyDescent="0.25">
      <c r="A157" s="21"/>
      <c r="B157" s="21"/>
      <c r="C157" s="21"/>
      <c r="D157" s="21"/>
      <c r="E157" s="21"/>
      <c r="F157" s="21"/>
      <c r="G157" s="21"/>
      <c r="H157" s="21"/>
      <c r="I157" s="103"/>
      <c r="J157" s="21"/>
      <c r="K157" s="21"/>
    </row>
    <row r="158" spans="1:14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</row>
    <row r="159" spans="1:14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</row>
    <row r="160" spans="1:14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</row>
    <row r="161" spans="1:11" x14ac:dyDescent="0.25">
      <c r="A161" s="21"/>
      <c r="B161" s="21"/>
      <c r="C161" s="21"/>
      <c r="D161" s="21"/>
      <c r="E161" s="21"/>
      <c r="F161" s="21"/>
      <c r="G161" s="21"/>
      <c r="H161" s="21"/>
      <c r="I161" s="103"/>
      <c r="J161" s="21"/>
      <c r="K161" s="21"/>
    </row>
    <row r="162" spans="1:1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</row>
    <row r="163" spans="1:1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</row>
    <row r="164" spans="1:1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</row>
    <row r="165" spans="1:1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</row>
    <row r="166" spans="1:1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</row>
    <row r="167" spans="1:1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</row>
    <row r="168" spans="1:1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</row>
    <row r="169" spans="1:1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</row>
    <row r="170" spans="1:1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</row>
    <row r="171" spans="1:1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</row>
    <row r="172" spans="1:1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</row>
  </sheetData>
  <mergeCells count="123">
    <mergeCell ref="B11:B58"/>
    <mergeCell ref="C48:C58"/>
    <mergeCell ref="D48:D58"/>
    <mergeCell ref="E48:E58"/>
    <mergeCell ref="I19:K19"/>
    <mergeCell ref="B59:B80"/>
    <mergeCell ref="C59:C72"/>
    <mergeCell ref="D59:D72"/>
    <mergeCell ref="E59:E72"/>
    <mergeCell ref="F59:F72"/>
    <mergeCell ref="I59:K59"/>
    <mergeCell ref="I61:K61"/>
    <mergeCell ref="I65:K65"/>
    <mergeCell ref="I69:K69"/>
    <mergeCell ref="I101:K101"/>
    <mergeCell ref="I103:K103"/>
    <mergeCell ref="I31:K31"/>
    <mergeCell ref="I33:K33"/>
    <mergeCell ref="I38:K38"/>
    <mergeCell ref="I43:K43"/>
    <mergeCell ref="E11:E30"/>
    <mergeCell ref="D11:D30"/>
    <mergeCell ref="C11:C30"/>
    <mergeCell ref="I48:K48"/>
    <mergeCell ref="I53:K53"/>
    <mergeCell ref="I56:K56"/>
    <mergeCell ref="I50:K50"/>
    <mergeCell ref="E124:E131"/>
    <mergeCell ref="F124:F131"/>
    <mergeCell ref="G124:G125"/>
    <mergeCell ref="H124:H125"/>
    <mergeCell ref="I124:K124"/>
    <mergeCell ref="I126:K126"/>
    <mergeCell ref="A11:A143"/>
    <mergeCell ref="C73:C80"/>
    <mergeCell ref="D73:D80"/>
    <mergeCell ref="E73:E80"/>
    <mergeCell ref="F73:F80"/>
    <mergeCell ref="I73:K73"/>
    <mergeCell ref="I75:K75"/>
    <mergeCell ref="I77:K77"/>
    <mergeCell ref="F11:F24"/>
    <mergeCell ref="B81:B98"/>
    <mergeCell ref="C81:C98"/>
    <mergeCell ref="D81:D98"/>
    <mergeCell ref="E81:E98"/>
    <mergeCell ref="F81:F98"/>
    <mergeCell ref="F99:F106"/>
    <mergeCell ref="G99:G100"/>
    <mergeCell ref="H99:H100"/>
    <mergeCell ref="I99:K99"/>
    <mergeCell ref="I134:K134"/>
    <mergeCell ref="I138:K138"/>
    <mergeCell ref="I130:K130"/>
    <mergeCell ref="A5:K5"/>
    <mergeCell ref="I7:K8"/>
    <mergeCell ref="B7:B9"/>
    <mergeCell ref="C31:C47"/>
    <mergeCell ref="B124:B131"/>
    <mergeCell ref="C107:C123"/>
    <mergeCell ref="D107:D123"/>
    <mergeCell ref="E107:E123"/>
    <mergeCell ref="F107:F123"/>
    <mergeCell ref="G107:G109"/>
    <mergeCell ref="H107:H109"/>
    <mergeCell ref="I107:K107"/>
    <mergeCell ref="I109:K109"/>
    <mergeCell ref="I114:K114"/>
    <mergeCell ref="I119:K119"/>
    <mergeCell ref="B99:B123"/>
    <mergeCell ref="C99:C106"/>
    <mergeCell ref="D99:D106"/>
    <mergeCell ref="E99:E106"/>
    <mergeCell ref="C124:C131"/>
    <mergeCell ref="D124:D131"/>
    <mergeCell ref="J155:K155"/>
    <mergeCell ref="G7:H9"/>
    <mergeCell ref="F7:F9"/>
    <mergeCell ref="E7:E9"/>
    <mergeCell ref="D7:D9"/>
    <mergeCell ref="B155:H155"/>
    <mergeCell ref="C7:C9"/>
    <mergeCell ref="I89:I90"/>
    <mergeCell ref="J89:J90"/>
    <mergeCell ref="K89:K90"/>
    <mergeCell ref="I141:K141"/>
    <mergeCell ref="I128:K128"/>
    <mergeCell ref="G64:H72"/>
    <mergeCell ref="D31:D47"/>
    <mergeCell ref="E31:E47"/>
    <mergeCell ref="F31:F47"/>
    <mergeCell ref="F48:F58"/>
    <mergeCell ref="I105:K105"/>
    <mergeCell ref="I81:K81"/>
    <mergeCell ref="G137:G138"/>
    <mergeCell ref="H137:H138"/>
    <mergeCell ref="F150:F152"/>
    <mergeCell ref="F147:F149"/>
    <mergeCell ref="F144:F146"/>
    <mergeCell ref="A144:E152"/>
    <mergeCell ref="I144:K152"/>
    <mergeCell ref="G10:H10"/>
    <mergeCell ref="A7:A9"/>
    <mergeCell ref="I83:K83"/>
    <mergeCell ref="I88:K88"/>
    <mergeCell ref="I94:K94"/>
    <mergeCell ref="G31:G32"/>
    <mergeCell ref="H31:H32"/>
    <mergeCell ref="I79:K79"/>
    <mergeCell ref="G84:G85"/>
    <mergeCell ref="B132:B143"/>
    <mergeCell ref="C132:C143"/>
    <mergeCell ref="D132:D143"/>
    <mergeCell ref="E132:E143"/>
    <mergeCell ref="F132:F143"/>
    <mergeCell ref="I25:K25"/>
    <mergeCell ref="I11:K11"/>
    <mergeCell ref="I13:K13"/>
    <mergeCell ref="K135:K136"/>
    <mergeCell ref="G106:H106"/>
    <mergeCell ref="I135:I136"/>
    <mergeCell ref="J135:J136"/>
    <mergeCell ref="I132:K132"/>
  </mergeCells>
  <pageMargins left="0.51181102362204722" right="0.31496062992125984" top="0.55118110236220474" bottom="0.74803149606299213" header="0" footer="0.31496062992125984"/>
  <pageSetup paperSize="9" scale="65" firstPageNumber="29" fitToHeight="2" orientation="landscape" useFirstPageNumber="1" horizontalDpi="200" verticalDpi="200" r:id="rId1"/>
  <rowBreaks count="2" manualBreakCount="2">
    <brk id="98" max="10" man="1"/>
    <brk id="12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МЦП 2024-2025</vt:lpstr>
      <vt:lpstr>'МЦП 2024-2025'!Заголовки_для_печати</vt:lpstr>
      <vt:lpstr>'МЦП 2024-2025'!Область_печати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Власник</dc:creator>
  <cp:lastModifiedBy>Admin</cp:lastModifiedBy>
  <cp:lastPrinted>2023-11-15T09:03:04Z</cp:lastPrinted>
  <dcterms:created xsi:type="dcterms:W3CDTF">2019-07-01T10:41:48Z</dcterms:created>
  <dcterms:modified xsi:type="dcterms:W3CDTF">2023-11-15T09:08:56Z</dcterms:modified>
</cp:coreProperties>
</file>