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195" windowHeight="10860" activeTab="3"/>
  </bookViews>
  <sheets>
    <sheet name="2019  (книга)" sheetId="1" r:id="rId1"/>
    <sheet name="2019 " sheetId="2" r:id="rId2"/>
    <sheet name="2019  (зміна 07-02) (2)" sheetId="3" r:id="rId3"/>
    <sheet name="2019  (зміна липень)" sheetId="4" r:id="rId4"/>
  </sheets>
  <externalReferences>
    <externalReference r:id="rId7"/>
    <externalReference r:id="rId8"/>
  </externalReferences>
  <definedNames>
    <definedName name="_xlnm.Print_Titles" localSheetId="1">'2019 '!$4:$5</definedName>
    <definedName name="_xlnm.Print_Titles" localSheetId="2">'2019  (зміна 07-02) (2)'!$4:$5</definedName>
    <definedName name="_xlnm.Print_Titles" localSheetId="3">'2019  (зміна липень)'!$4:$5</definedName>
    <definedName name="_xlnm.Print_Titles" localSheetId="0">'2019  (книга)'!$4:$5</definedName>
    <definedName name="_xlnm.Print_Area" localSheetId="1">'2019 '!$A$1:$K$100</definedName>
    <definedName name="_xlnm.Print_Area" localSheetId="2">'2019  (зміна 07-02) (2)'!$A$1:$F$101</definedName>
    <definedName name="_xlnm.Print_Area" localSheetId="3">'2019  (зміна липень)'!$A$1:$F$108</definedName>
    <definedName name="_xlnm.Print_Area" localSheetId="0">'2019  (книга)'!$A$1:$K$99</definedName>
  </definedNames>
  <calcPr fullCalcOnLoad="1"/>
</workbook>
</file>

<file path=xl/sharedStrings.xml><?xml version="1.0" encoding="utf-8"?>
<sst xmlns="http://schemas.openxmlformats.org/spreadsheetml/2006/main" count="430" uniqueCount="130">
  <si>
    <t>Код</t>
  </si>
  <si>
    <t>Найменування згідно
 з класифікацією доходів бюджету</t>
  </si>
  <si>
    <t>Всього</t>
  </si>
  <si>
    <t>Загальний фонд</t>
  </si>
  <si>
    <t>Спеціальний фонд</t>
  </si>
  <si>
    <t>в т.ч. бюджет розвитку</t>
  </si>
  <si>
    <t>Податкові надходження</t>
  </si>
  <si>
    <t>Податки на доходи, податки на прибуток, податки на збільшення ринкової вартості</t>
  </si>
  <si>
    <t>Податок та збір на доходи фізичних осіб</t>
  </si>
  <si>
    <t>Податок на прибуток підприємств</t>
  </si>
  <si>
    <t>Рентна плата та плата за використання інших природних ресурсів</t>
  </si>
  <si>
    <t>Рентна плата за спеціальне використання води</t>
  </si>
  <si>
    <t>Рентна плата за користування надрами</t>
  </si>
  <si>
    <t>Плата за використання інших природних ресурсів</t>
  </si>
  <si>
    <t>Внутрішні податки на товари та послуги</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</si>
  <si>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</si>
  <si>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</si>
  <si>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</si>
  <si>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</si>
  <si>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</si>
  <si>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</si>
  <si>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</si>
  <si>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</si>
  <si>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</si>
  <si>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</si>
  <si>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</si>
  <si>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</si>
  <si>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Збір за місця для паркування транспортних засобів</t>
  </si>
  <si>
    <t>Туристичний збір</t>
  </si>
  <si>
    <t>Єдиний податок</t>
  </si>
  <si>
    <t>Інші податки та збори</t>
  </si>
  <si>
    <t>Екологічний податок</t>
  </si>
  <si>
    <t>Неподаткові надходження</t>
  </si>
  <si>
    <t>Доходи від власності та підприємницької діяльності</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</si>
  <si>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t>
  </si>
  <si>
    <t>Інші надходження</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</si>
  <si>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операції у сфері торгівлі, громадського харчування та послуг</t>
  </si>
  <si>
    <t>Адміністративні штрафи та інші санкції</t>
  </si>
  <si>
    <t>Адміністративні збори та платежі, доходи від некомерційної господарської діяльності</t>
  </si>
  <si>
    <t>Плата за надання адміністративних послуг</t>
  </si>
  <si>
    <t xml:space="preserve">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</si>
  <si>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</si>
  <si>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t>
  </si>
  <si>
    <t>Інші неподаткові надходження</t>
  </si>
  <si>
    <t>Надходження сум кредиторської та депонентської заборгованості підприємств, організацій та установ, щодо яких минув строк позовної давності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</si>
  <si>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</si>
  <si>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</si>
  <si>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</si>
  <si>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</si>
  <si>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Інші джерела власних надходжень бюджетних установ</t>
  </si>
  <si>
    <t>Доходи від операцій з капіталом</t>
  </si>
  <si>
    <t>Надходження від продажу основного капіталу</t>
  </si>
  <si>
    <t>Надходження коштів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t>
  </si>
  <si>
    <t xml:space="preserve">Кошти від відчуження майна, що належить Автономній Республіці Крим та майна, що перебуває в комунальній власності </t>
  </si>
  <si>
    <t>Кошти від продажу землі і нематеріальних активів</t>
  </si>
  <si>
    <t>Кошти від продажу землі</t>
  </si>
  <si>
    <t>Офіційні трансферти</t>
  </si>
  <si>
    <t>Від органів державного управління</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</si>
  <si>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</si>
  <si>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Освітня субвенція з державного бюджету місцевим бюджетам</t>
  </si>
  <si>
    <t>Медична субвенція з державного бюджету місцевим бюджетам</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</si>
  <si>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</si>
  <si>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t>
  </si>
  <si>
    <t>Кошти, що надходять відповідно до умов інвестиційних угод та аукціонів</t>
  </si>
  <si>
    <t>Кошти від плати за право тимчасового використання місць (для розташування об’єктів зовнішньої реклами), які перебувають у комунальній власності територіальної громади м. Києва та від плати за розміщення реклами на транспорті комунальної власності</t>
  </si>
  <si>
    <t>Кошти відновної вартості зелених насаджень, що підлягають видаленню на території міста Києва</t>
  </si>
  <si>
    <t>Київський міський голова</t>
  </si>
  <si>
    <t>В. Кличко</t>
  </si>
  <si>
    <t>Акцизний податок з реалізації суб’єктами господарювання роздрібної торгівлі підакцизних товарів</t>
  </si>
  <si>
    <t xml:space="preserve">Кошти, отримані місцевими бюджетами з державного бюджету </t>
  </si>
  <si>
    <t>Надходження коштів від відшкодування втрат сільськогосподарського і лісогосподарського виробництва</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</si>
  <si>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дититною та виплату соціальної допомоги на утримання дитини в сім'ї патронатного вихователя</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</si>
  <si>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</si>
  <si>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</si>
  <si>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відшкодування вартості лікарських засобів для лікування окремих захворювань</t>
  </si>
  <si>
    <t>Кошти пайової участі (внеску) власників тимчасових споруд торговельного, побутового, соціально-культурного чи іншого призначення для здійснення підприємницької діяльності, засобів пересувної дрібнороздрібної торговельної мережі в утриманні об’єктів благоустрою</t>
  </si>
  <si>
    <t>Акцизний податок з вироблених в Україні підакцизних товарів (пальне)</t>
  </si>
  <si>
    <t>Акцизний податок з ввезених на митну територію України підакцизних товарів (пальне)</t>
  </si>
  <si>
    <t>Частина чистого прибутку (доходу) комунальних унітарних підприємств та їх об'єднань, що вилучається до відповідного місцевого бюджету</t>
  </si>
  <si>
    <t>Адміністративні штрафи та штрафні санкції за порушення законодавства у сфері виробництва та обігу алкогольних напоїів та тютюнових виробів</t>
  </si>
  <si>
    <t>Додаткова дотація з державного бюджету місцевим бюджетам внаслідок наданих державою податкових пільг зі сплати земельного податку суб'єктам космічної діяльності та літакобудування</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</si>
  <si>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соціальної  допомоги непрацюючій особі, яка досягла загального пенсійного віку, але не набула права на пенсійну виплату,допомоги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собою, яка досягла 80-річного віку</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</si>
  <si>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багатоквартирним будинкам, вивезення побутового сміття та рідких нечистот </t>
  </si>
  <si>
    <t>Субвенція з державного бюджету місцевим бюджетам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їх числа</t>
  </si>
  <si>
    <t>Субвенція з державного бюджету місцевим бюджетам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</si>
  <si>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</si>
  <si>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бюджетним установам і організаціям та/або іншим підприємствам теплопостачання, централізованого питного водопостачання та водовідведення, які надають такі послуги, та тарифами, що затверджувалися та/або погоджувалися органами державної влади чи місцевого самоврядування</t>
  </si>
  <si>
    <t>Дотації з державного бюджету місцевим бюджетам</t>
  </si>
  <si>
    <t>Субвенції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</si>
  <si>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територій</t>
  </si>
  <si>
    <t>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19 - 20 частини першої статті 6 Закону України "Про статус ветеранів війни, гарантії їх соціального захисту", та які потребують поліпшення житлових умов</t>
  </si>
  <si>
    <t>Субвенція з державного бюджету місцевим бюджетам на виплату компенсації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осіб з інвалідністю І-ІІ групи,яка настала в 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t>
  </si>
  <si>
    <t>Субвенція з державного бюджету місцевим бюджетам на виплату компенсації за належні для отримання жилі приміщення для сімей загиблих осіб на території інших держав, визначених абзаці 1 пункту 1 статті 10 Закону України "Про статус ветеранів війни, гарантії їх соціального захисту", для осіб з інвалідністю І-ІІ групи з числи учасників бойових дій на території інших держав, які стали інвалідами  в 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t>
  </si>
  <si>
    <t xml:space="preserve">Субвенція з державного бюджету місцевим бюджетам на модернізацію та оновлення матеріально-технічної бази професійно-технічних навчальних закладів державної форми власності </t>
  </si>
  <si>
    <t>Субвенція з державного бюджету місцевим бюджетам на забезпечення якісної, сучасної та доступної загальної середньої освіти "Нова українська школа"</t>
  </si>
  <si>
    <t>Інші надходження до фондів охорони навколишнього прриродного середовища</t>
  </si>
  <si>
    <t>Додаток 1
до рішення Київської міської ради                                                                          від _______________ № _____</t>
  </si>
  <si>
    <t>Доходи бюджету міста Києва на 2019 рік</t>
  </si>
  <si>
    <t>Усього доходів (без урахування міжбюджетних трансфертів)</t>
  </si>
  <si>
    <t>Разом доходів</t>
  </si>
  <si>
    <t>грн</t>
  </si>
  <si>
    <t>*</t>
  </si>
  <si>
    <t>Кошти від плати за місця для паркування транспорних засобів</t>
  </si>
  <si>
    <t>Додаток 1
до рішення Київської міської ради "Про бюджет міста Києва на 2019 рік"                                                                         від _______________ № _____</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</si>
  <si>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осіб з інвалідністю І-ІІ групи,яка настала в 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t>
  </si>
  <si>
    <t>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 визначених абзаці першому пункту 1 статті 10 Закону України "Про статус ветеранів війни, гарантії їх соціального захисту", для осіб з інвалідністю І-ІІ групи з числи учасників бойових дій на території інших держав, які стали інвалідами  в 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t>
  </si>
  <si>
    <t>Субвенція з державного бюджету місцевим бюджетам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I групи, а також за особою, яка досягла 80-річного віку</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</si>
  <si>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</si>
  <si>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ремонт та реконструкцію мосту імені Є. О. Патона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</si>
  <si>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(вивезення побутових відходів) та вивизення рідких нечистот, внесків за встановлення, обслуговування та заміну вузлів комерційного обліку води та теплової енергії, абоненсткого обслуговування для споживачів комунальних послуг, що надаються у багатоквартирних будинувх за індивідуальними договорами</t>
  </si>
  <si>
    <t>Субвенція з державного бюджету місцевим бюджетам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позбавленних батківського піклування, осіб з їх числа</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</si>
  <si>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підтримку малих групових будинків</t>
  </si>
  <si>
    <t>Додаток 1
в редакції затвердженій рішенням Київської міської ради                                                                          від _______________ № _____</t>
  </si>
  <si>
    <t>Субвенція з державного бюджету місцевим бюджетам на здійснення заходів  щодо соціально-економічного розвитку окремих територій</t>
  </si>
  <si>
    <t>Кошти пайової участі (внеску) власників тимчасових споруд торговельного, побутового, соціально-культурного чи іншого призначення для здійснення підприємницької діяльності, засобів пересувної дрібнороздрібної торговельної мережі в утриманні об’єктів благоу</t>
  </si>
  <si>
    <t>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t>
  </si>
  <si>
    <t>Субвенція з державного бюджету місцевим бюджетам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</si>
  <si>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t>
  </si>
  <si>
    <t>Субвенція з державного бюджету місцевим бюджетам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позбавленних батківськ</t>
  </si>
  <si>
    <t xml:space="preserve">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</si>
  <si>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t>
  </si>
  <si>
    <t xml:space="preserve">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 визначених абзаці першому пункту 1 статті 10 Закону України "Про </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</si>
  <si>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t>
  </si>
  <si>
    <t>Субвенція з державного бюджету місцевим бюджетам на реалізацію заходів, спрямованих на підвищення якості освіти</t>
  </si>
  <si>
    <t>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19 - 20 частини першої статті 6 Закону України "Про статус ветеранів війни, гарантії їх соціального захисту", та які потребують поліпшення житлових умов</t>
  </si>
  <si>
    <t>Субвенція з державного бюджету місцевим бюджетам на виплату грошової компенсації за належні для отримання жилі приміщення для сімей осіб, визначених у абзаці чотирнадцятому пункту 1 статті 10 Закону України "Про статус ветеранів війни, гарантії їх соціального захисту", для осіб з інвалідністю I - II групи, які стали особами з інвалідністю внаслідок поранень, каліцтва, контузії чи інших ушкоджень здоров'я, одержаних під час участі у Революції Гідності, визначених пунктом 10 частини другої статті 7 Закону України "Про статус ветеранів війни, гарантії їх соціального захисту", та які потребують поліпшення житлових умов</t>
  </si>
  <si>
    <t>Субвенція з державного бюджету місцевим бюджетам на створення оперативно-диспетчерських служб, на реалізацію пілотного проекту щодо розвитку системи екстреної медичної допомоги у Вінницькій, Донецькій, Одеській, Полтавській, Тернопільській областях та м. Києві</t>
  </si>
  <si>
    <r>
      <t xml:space="preserve">Субвенція з державного бюджету місцевим бюджетам на виплату грошової компенсації за належні для отримання жилі приміщення для сімей осіб, визначених абзацами 5 - 8 </t>
    </r>
    <r>
      <rPr>
        <sz val="16"/>
        <rFont val="Times New Roman"/>
        <family val="1"/>
      </rPr>
      <t>пункту 1 статті 10 Закону України "Про статус ветеранів війни, гарантії їх соціального захисту"</t>
    </r>
    <r>
      <rPr>
        <sz val="12"/>
        <rFont val="Times New Roman"/>
        <family val="1"/>
      </rPr>
      <t xml:space="preserve">, </t>
    </r>
    <r>
      <rPr>
        <sz val="18"/>
        <rFont val="Times New Roman"/>
        <family val="1"/>
      </rPr>
      <t>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t>
    </r>
  </si>
  <si>
    <t>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 - 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</si>
  <si>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t>
  </si>
</sst>
</file>

<file path=xl/styles.xml><?xml version="1.0" encoding="utf-8"?>
<styleSheet xmlns="http://schemas.openxmlformats.org/spreadsheetml/2006/main">
  <numFmts count="3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
    <numFmt numFmtId="182" formatCode="&quot;Да&quot;;&quot;Да&quot;;&quot;Нет&quot;"/>
    <numFmt numFmtId="183" formatCode="&quot;Истина&quot;;&quot;Истина&quot;;&quot;Ложь&quot;"/>
    <numFmt numFmtId="184" formatCode="&quot;Вкл&quot;;&quot;Вкл&quot;;&quot;Выкл&quot;"/>
    <numFmt numFmtId="185" formatCode="[$€-2]\ ###,000_);[Red]\([$€-2]\ ###,000\)"/>
  </numFmts>
  <fonts count="36">
    <font>
      <sz val="10"/>
      <name val="Arial Cyr"/>
      <family val="0"/>
    </font>
    <font>
      <b/>
      <sz val="20"/>
      <name val="Times New Roman"/>
      <family val="1"/>
    </font>
    <font>
      <b/>
      <sz val="20"/>
      <color indexed="8"/>
      <name val="Times New Roman"/>
      <family val="1"/>
    </font>
    <font>
      <sz val="18"/>
      <name val="Times New Roman"/>
      <family val="1"/>
    </font>
    <font>
      <sz val="18"/>
      <name val="Arial Cyr"/>
      <family val="0"/>
    </font>
    <font>
      <b/>
      <sz val="18"/>
      <name val="Times New Roman"/>
      <family val="1"/>
    </font>
    <font>
      <sz val="18"/>
      <color indexed="8"/>
      <name val="Times New Roman"/>
      <family val="1"/>
    </font>
    <font>
      <b/>
      <i/>
      <sz val="18"/>
      <name val="Times New Roman"/>
      <family val="1"/>
    </font>
    <font>
      <b/>
      <i/>
      <sz val="18"/>
      <name val="Arial Cyr"/>
      <family val="0"/>
    </font>
    <font>
      <b/>
      <i/>
      <sz val="18"/>
      <color indexed="8"/>
      <name val="Times New Roman"/>
      <family val="1"/>
    </font>
    <font>
      <sz val="8"/>
      <name val="Arial Cyr"/>
      <family val="0"/>
    </font>
    <font>
      <sz val="20"/>
      <name val="Arial Cyr"/>
      <family val="0"/>
    </font>
    <font>
      <b/>
      <sz val="20"/>
      <name val="Arial Cyr"/>
      <family val="0"/>
    </font>
    <font>
      <u val="single"/>
      <sz val="10"/>
      <color indexed="12"/>
      <name val="Arial Cyr"/>
      <family val="0"/>
    </font>
    <font>
      <u val="single"/>
      <sz val="10"/>
      <color indexed="36"/>
      <name val="Arial Cyr"/>
      <family val="0"/>
    </font>
    <font>
      <sz val="20"/>
      <name val="Times New Roman"/>
      <family val="1"/>
    </font>
    <font>
      <sz val="16"/>
      <name val="Times New Roman"/>
      <family val="1"/>
    </font>
    <font>
      <b/>
      <sz val="18"/>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14"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cellStyleXfs>
  <cellXfs count="68">
    <xf numFmtId="0" fontId="0" fillId="0" borderId="0" xfId="0" applyAlignment="1">
      <alignment/>
    </xf>
    <xf numFmtId="0" fontId="1" fillId="0"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left" vertical="center" wrapText="1"/>
      <protection/>
    </xf>
    <xf numFmtId="0" fontId="1" fillId="0" borderId="10" xfId="0" applyFont="1" applyBorder="1" applyAlignment="1">
      <alignment vertical="center" wrapText="1"/>
    </xf>
    <xf numFmtId="0" fontId="1" fillId="0" borderId="0" xfId="0" applyNumberFormat="1" applyFont="1" applyFill="1" applyAlignment="1" applyProtection="1">
      <alignment vertical="center" wrapText="1"/>
      <protection/>
    </xf>
    <xf numFmtId="4" fontId="1" fillId="0" borderId="0" xfId="0" applyNumberFormat="1" applyFont="1" applyFill="1" applyAlignment="1" applyProtection="1">
      <alignment vertical="center" wrapText="1"/>
      <protection/>
    </xf>
    <xf numFmtId="0" fontId="1" fillId="0" borderId="0" xfId="0" applyNumberFormat="1" applyFont="1" applyFill="1" applyAlignment="1" applyProtection="1">
      <alignment wrapText="1"/>
      <protection/>
    </xf>
    <xf numFmtId="4" fontId="1" fillId="0" borderId="0" xfId="0" applyNumberFormat="1" applyFont="1" applyFill="1" applyAlignment="1" applyProtection="1">
      <alignment wrapText="1"/>
      <protection/>
    </xf>
    <xf numFmtId="0" fontId="3" fillId="0" borderId="0" xfId="0" applyNumberFormat="1" applyFont="1" applyFill="1" applyAlignment="1" applyProtection="1">
      <alignment/>
      <protection/>
    </xf>
    <xf numFmtId="0" fontId="4" fillId="0" borderId="0" xfId="0" applyFont="1" applyAlignment="1">
      <alignment/>
    </xf>
    <xf numFmtId="0" fontId="5"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vertical="center" wrapText="1"/>
      <protection/>
    </xf>
    <xf numFmtId="0" fontId="3" fillId="0" borderId="0" xfId="0" applyNumberFormat="1" applyFont="1" applyFill="1" applyAlignment="1" applyProtection="1">
      <alignment wrapText="1"/>
      <protection/>
    </xf>
    <xf numFmtId="0" fontId="3" fillId="0" borderId="0" xfId="0" applyNumberFormat="1" applyFont="1" applyFill="1" applyAlignment="1" applyProtection="1">
      <alignment vertical="center" wrapText="1"/>
      <protection/>
    </xf>
    <xf numFmtId="0" fontId="3" fillId="0" borderId="10" xfId="0" applyNumberFormat="1" applyFont="1" applyFill="1" applyBorder="1" applyAlignment="1" applyProtection="1">
      <alignment horizontal="left" vertical="center" wrapText="1"/>
      <protection/>
    </xf>
    <xf numFmtId="49" fontId="3" fillId="24" borderId="10" xfId="0" applyNumberFormat="1" applyFont="1" applyFill="1" applyBorder="1" applyAlignment="1" applyProtection="1">
      <alignment horizontal="left" vertical="center" wrapText="1"/>
      <protection/>
    </xf>
    <xf numFmtId="4" fontId="3" fillId="0" borderId="0" xfId="0" applyNumberFormat="1" applyFont="1" applyFill="1" applyAlignment="1" applyProtection="1">
      <alignment/>
      <protection/>
    </xf>
    <xf numFmtId="0" fontId="7"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vertical="center" wrapText="1"/>
      <protection/>
    </xf>
    <xf numFmtId="0" fontId="7" fillId="0" borderId="0" xfId="0" applyNumberFormat="1" applyFont="1" applyFill="1" applyAlignment="1" applyProtection="1">
      <alignment wrapText="1"/>
      <protection/>
    </xf>
    <xf numFmtId="0" fontId="8" fillId="0" borderId="0" xfId="0" applyFont="1" applyAlignment="1">
      <alignment/>
    </xf>
    <xf numFmtId="0" fontId="7" fillId="0" borderId="10" xfId="0" applyNumberFormat="1" applyFont="1" applyFill="1" applyBorder="1" applyAlignment="1" applyProtection="1">
      <alignment horizontal="left" vertical="center" wrapText="1"/>
      <protection/>
    </xf>
    <xf numFmtId="0" fontId="11" fillId="0" borderId="0" xfId="0" applyFont="1" applyAlignment="1">
      <alignment/>
    </xf>
    <xf numFmtId="0" fontId="12" fillId="0" borderId="0" xfId="0" applyFont="1" applyAlignment="1">
      <alignment/>
    </xf>
    <xf numFmtId="0" fontId="3" fillId="0" borderId="10" xfId="0" applyFont="1" applyFill="1" applyBorder="1" applyAlignment="1">
      <alignment wrapText="1"/>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right"/>
      <protection/>
    </xf>
    <xf numFmtId="4" fontId="3" fillId="0" borderId="0" xfId="0" applyNumberFormat="1" applyFont="1" applyFill="1" applyAlignment="1" applyProtection="1">
      <alignment wrapText="1"/>
      <protection/>
    </xf>
    <xf numFmtId="4" fontId="4" fillId="0" borderId="0" xfId="0" applyNumberFormat="1" applyFont="1" applyAlignment="1">
      <alignment/>
    </xf>
    <xf numFmtId="0" fontId="15" fillId="0" borderId="0" xfId="0" applyNumberFormat="1" applyFont="1" applyFill="1" applyAlignment="1" applyProtection="1">
      <alignment/>
      <protection/>
    </xf>
    <xf numFmtId="4" fontId="11" fillId="0" borderId="0" xfId="0" applyNumberFormat="1" applyFont="1" applyAlignment="1">
      <alignment/>
    </xf>
    <xf numFmtId="3" fontId="1" fillId="0" borderId="10" xfId="0" applyNumberFormat="1" applyFont="1" applyFill="1" applyBorder="1" applyAlignment="1" applyProtection="1">
      <alignment horizontal="right" vertical="center" wrapText="1"/>
      <protection/>
    </xf>
    <xf numFmtId="3" fontId="7" fillId="0" borderId="10" xfId="0" applyNumberFormat="1" applyFont="1" applyFill="1" applyBorder="1" applyAlignment="1" applyProtection="1">
      <alignment horizontal="right" vertical="center" wrapText="1"/>
      <protection/>
    </xf>
    <xf numFmtId="3" fontId="3" fillId="0" borderId="10" xfId="0" applyNumberFormat="1" applyFont="1" applyFill="1" applyBorder="1" applyAlignment="1" applyProtection="1">
      <alignment horizontal="right" vertical="center" wrapText="1"/>
      <protection/>
    </xf>
    <xf numFmtId="3" fontId="3" fillId="0" borderId="10" xfId="0" applyNumberFormat="1" applyFont="1" applyFill="1" applyBorder="1" applyAlignment="1" applyProtection="1">
      <alignment vertical="center" wrapText="1"/>
      <protection/>
    </xf>
    <xf numFmtId="3" fontId="6" fillId="0" borderId="10" xfId="0" applyNumberFormat="1" applyFont="1" applyBorder="1" applyAlignment="1">
      <alignment vertical="center" wrapText="1"/>
    </xf>
    <xf numFmtId="3" fontId="3" fillId="0" borderId="10" xfId="0" applyNumberFormat="1" applyFont="1" applyBorder="1" applyAlignment="1">
      <alignment vertical="center" wrapText="1"/>
    </xf>
    <xf numFmtId="3" fontId="2" fillId="0" borderId="10" xfId="0" applyNumberFormat="1" applyFont="1" applyBorder="1" applyAlignment="1">
      <alignment vertical="center" wrapText="1"/>
    </xf>
    <xf numFmtId="3" fontId="9" fillId="0" borderId="10" xfId="0" applyNumberFormat="1" applyFont="1" applyBorder="1" applyAlignment="1">
      <alignment vertical="center" wrapText="1"/>
    </xf>
    <xf numFmtId="3" fontId="4" fillId="0" borderId="10" xfId="0" applyNumberFormat="1" applyFont="1" applyBorder="1" applyAlignment="1">
      <alignment/>
    </xf>
    <xf numFmtId="3" fontId="4" fillId="0" borderId="0" xfId="0" applyNumberFormat="1" applyFont="1" applyAlignment="1">
      <alignment/>
    </xf>
    <xf numFmtId="3" fontId="6" fillId="24" borderId="10" xfId="0" applyNumberFormat="1" applyFont="1" applyFill="1" applyBorder="1" applyAlignment="1">
      <alignment vertical="center" wrapText="1"/>
    </xf>
    <xf numFmtId="0" fontId="3" fillId="24" borderId="0" xfId="0" applyNumberFormat="1" applyFont="1" applyFill="1" applyBorder="1" applyAlignment="1" applyProtection="1">
      <alignment vertical="center"/>
      <protection/>
    </xf>
    <xf numFmtId="3" fontId="1" fillId="24" borderId="10" xfId="0" applyNumberFormat="1" applyFont="1" applyFill="1" applyBorder="1" applyAlignment="1" applyProtection="1">
      <alignment horizontal="right" vertical="center" wrapText="1"/>
      <protection/>
    </xf>
    <xf numFmtId="3" fontId="7" fillId="24" borderId="10" xfId="0" applyNumberFormat="1" applyFont="1" applyFill="1" applyBorder="1" applyAlignment="1" applyProtection="1">
      <alignment horizontal="right" vertical="center" wrapText="1"/>
      <protection/>
    </xf>
    <xf numFmtId="3" fontId="3" fillId="24" borderId="10" xfId="0" applyNumberFormat="1" applyFont="1" applyFill="1" applyBorder="1" applyAlignment="1" applyProtection="1">
      <alignment vertical="center" wrapText="1"/>
      <protection/>
    </xf>
    <xf numFmtId="3" fontId="3" fillId="24" borderId="10" xfId="0" applyNumberFormat="1" applyFont="1" applyFill="1" applyBorder="1" applyAlignment="1" applyProtection="1">
      <alignment horizontal="right" vertical="center" wrapText="1"/>
      <protection/>
    </xf>
    <xf numFmtId="3" fontId="2" fillId="24" borderId="10" xfId="0" applyNumberFormat="1" applyFont="1" applyFill="1" applyBorder="1" applyAlignment="1">
      <alignment vertical="center" wrapText="1"/>
    </xf>
    <xf numFmtId="3" fontId="9" fillId="24" borderId="10" xfId="0" applyNumberFormat="1" applyFont="1" applyFill="1" applyBorder="1" applyAlignment="1">
      <alignment vertical="center" wrapText="1"/>
    </xf>
    <xf numFmtId="0" fontId="15" fillId="24" borderId="0" xfId="0" applyNumberFormat="1" applyFont="1" applyFill="1" applyAlignment="1" applyProtection="1">
      <alignment/>
      <protection/>
    </xf>
    <xf numFmtId="0" fontId="3" fillId="24" borderId="0" xfId="0" applyNumberFormat="1" applyFont="1" applyFill="1" applyAlignment="1" applyProtection="1">
      <alignment/>
      <protection/>
    </xf>
    <xf numFmtId="4" fontId="3" fillId="24" borderId="0" xfId="0" applyNumberFormat="1" applyFont="1" applyFill="1" applyAlignment="1" applyProtection="1">
      <alignment/>
      <protection/>
    </xf>
    <xf numFmtId="3" fontId="11" fillId="0" borderId="0" xfId="0" applyNumberFormat="1" applyFont="1" applyAlignment="1">
      <alignment/>
    </xf>
    <xf numFmtId="4" fontId="16" fillId="0" borderId="0" xfId="0" applyNumberFormat="1" applyFont="1" applyFill="1" applyAlignment="1" applyProtection="1">
      <alignment/>
      <protection/>
    </xf>
    <xf numFmtId="3" fontId="3" fillId="0" borderId="0" xfId="0" applyNumberFormat="1" applyFont="1" applyFill="1" applyAlignment="1" applyProtection="1">
      <alignment/>
      <protection/>
    </xf>
    <xf numFmtId="0" fontId="5" fillId="0" borderId="10" xfId="0" applyNumberFormat="1" applyFont="1" applyFill="1" applyBorder="1" applyAlignment="1" applyProtection="1">
      <alignment vertical="center" wrapText="1"/>
      <protection/>
    </xf>
    <xf numFmtId="3" fontId="5" fillId="0" borderId="10" xfId="0" applyNumberFormat="1" applyFont="1" applyFill="1" applyBorder="1" applyAlignment="1" applyProtection="1">
      <alignment horizontal="right" vertical="center" wrapText="1"/>
      <protection/>
    </xf>
    <xf numFmtId="3" fontId="17" fillId="24" borderId="10" xfId="0" applyNumberFormat="1" applyFont="1" applyFill="1" applyBorder="1" applyAlignment="1">
      <alignment vertical="center" wrapText="1"/>
    </xf>
    <xf numFmtId="3" fontId="17" fillId="0" borderId="10" xfId="0" applyNumberFormat="1" applyFont="1" applyBorder="1" applyAlignment="1">
      <alignment vertical="center" wrapText="1"/>
    </xf>
    <xf numFmtId="3" fontId="3" fillId="0" borderId="0" xfId="0" applyNumberFormat="1" applyFont="1" applyFill="1" applyAlignment="1" applyProtection="1">
      <alignment wrapText="1"/>
      <protection/>
    </xf>
    <xf numFmtId="3" fontId="7" fillId="0" borderId="0" xfId="0" applyNumberFormat="1" applyFont="1" applyFill="1" applyAlignment="1" applyProtection="1">
      <alignment wrapText="1"/>
      <protection/>
    </xf>
    <xf numFmtId="3" fontId="8" fillId="0" borderId="0" xfId="0" applyNumberFormat="1" applyFont="1" applyAlignment="1">
      <alignment/>
    </xf>
    <xf numFmtId="0" fontId="3" fillId="0" borderId="0" xfId="0" applyNumberFormat="1" applyFont="1" applyFill="1" applyAlignment="1" applyProtection="1">
      <alignment horizontal="left" vertical="center" wrapText="1"/>
      <protection/>
    </xf>
    <xf numFmtId="0" fontId="1" fillId="0" borderId="0" xfId="0" applyNumberFormat="1" applyFont="1" applyFill="1" applyAlignment="1" applyProtection="1">
      <alignment horizontal="center"/>
      <protection/>
    </xf>
    <xf numFmtId="0" fontId="1" fillId="0" borderId="0" xfId="0" applyFont="1" applyFill="1" applyAlignment="1">
      <alignment horizontal="center"/>
    </xf>
    <xf numFmtId="0" fontId="5" fillId="0" borderId="10" xfId="0" applyNumberFormat="1" applyFont="1" applyFill="1" applyBorder="1" applyAlignment="1" applyProtection="1">
      <alignment horizontal="center" vertical="center" wrapText="1"/>
      <protection/>
    </xf>
    <xf numFmtId="0" fontId="5" fillId="24" borderId="10" xfId="0" applyNumberFormat="1" applyFont="1" applyFill="1" applyBorder="1" applyAlignment="1" applyProtection="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053;&#1040;&#1058;&#1040;\&#1053;&#1040;&#1058;&#1040;%20&#1076;&#1080;&#1089;&#1082;%20D\&#1041;&#1045;&#1042;&#1047;&#1045;&#1053;&#1050;&#1054;\&#1044;&#1045;&#1055;&#1040;&#1056;&#1058;&#1040;&#1052;&#1045;&#1053;&#1058;%20&#1060;&#1030;&#1053;&#1040;&#1053;&#1057;&#1030;&#1042;\1_2%20&#1042;&#1110;&#1076;&#1076;&#1110;&#1083;%20&#1087;&#1083;&#1072;&#1085;&#1091;&#1074;&#1072;&#1085;&#1085;&#1103;%20&#1076;&#1086;&#1093;&#1086;&#1076;&#1110;&#1074;\&#1041;&#1070;&#1044;&#1046;&#1045;&#1058;\&#1041;&#1102;&#1076;&#1078;&#1077;&#1090;%202019\&#1056;&#1110;&#1096;&#1077;&#1085;&#1085;&#1103;\&#1055;&#1056;&#1054;&#1045;&#1050;&#1058;%202019\&#1056;&#1030;&#1064;&#1045;&#1053;&#1053;&#1071;%20&#1055;&#1056;&#1054;%20&#1041;&#1070;&#1044;&#1046;&#1045;&#1058;%202019\&#1076;&#1086;&#1076;&#1072;&#1090;&#1086;&#1082;%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bevzenko\AppData\Local\Temp\7zO491B711B\&#1076;&#1086;&#1076;&#1072;&#1090;&#1086;&#1082;%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9 "/>
    </sheetNames>
    <sheetDataSet>
      <sheetData sheetId="0">
        <row r="97">
          <cell r="C97">
            <v>54964300700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9 "/>
    </sheetNames>
    <sheetDataSet>
      <sheetData sheetId="0">
        <row r="97">
          <cell r="D97">
            <v>51421964300</v>
          </cell>
          <cell r="E97">
            <v>3542336400</v>
          </cell>
          <cell r="F97">
            <v>632985000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3" tint="0.5999900102615356"/>
  </sheetPr>
  <dimension ref="A1:O107"/>
  <sheetViews>
    <sheetView view="pageBreakPreview" zoomScale="60" zoomScaleNormal="80" zoomScalePageLayoutView="0" workbookViewId="0" topLeftCell="A1">
      <pane xSplit="1" ySplit="5" topLeftCell="B105" activePane="bottomRight" state="frozen"/>
      <selection pane="topLeft" activeCell="A1" sqref="A1"/>
      <selection pane="topRight" activeCell="B1" sqref="B1"/>
      <selection pane="bottomLeft" activeCell="A6" sqref="A6"/>
      <selection pane="bottomRight" activeCell="C97" sqref="C97"/>
    </sheetView>
  </sheetViews>
  <sheetFormatPr defaultColWidth="9.00390625" defaultRowHeight="12.75"/>
  <cols>
    <col min="1" max="1" width="23.25390625" style="8" customWidth="1"/>
    <col min="2" max="2" width="89.75390625" style="8" customWidth="1"/>
    <col min="3" max="3" width="30.625" style="8" customWidth="1"/>
    <col min="4" max="4" width="30.75390625" style="51" customWidth="1"/>
    <col min="5" max="5" width="25.125" style="8" customWidth="1"/>
    <col min="6" max="6" width="23.75390625" style="8" customWidth="1"/>
    <col min="7" max="7" width="7.875" style="8" hidden="1" customWidth="1"/>
    <col min="8" max="8" width="25.375" style="8" hidden="1" customWidth="1"/>
    <col min="9" max="9" width="18.25390625" style="8" hidden="1" customWidth="1"/>
    <col min="10" max="10" width="55.75390625" style="8" hidden="1" customWidth="1"/>
    <col min="11" max="11" width="49.75390625" style="8" hidden="1" customWidth="1"/>
    <col min="12" max="12" width="28.75390625" style="9" customWidth="1"/>
    <col min="13" max="13" width="9.125" style="9" customWidth="1"/>
    <col min="14" max="14" width="25.25390625" style="9" bestFit="1" customWidth="1"/>
    <col min="15" max="15" width="24.125" style="9" bestFit="1" customWidth="1"/>
    <col min="16" max="16384" width="9.125" style="9" customWidth="1"/>
  </cols>
  <sheetData>
    <row r="1" spans="4:6" ht="97.5" customHeight="1">
      <c r="D1" s="63" t="s">
        <v>96</v>
      </c>
      <c r="E1" s="63"/>
      <c r="F1" s="63"/>
    </row>
    <row r="2" spans="1:5" ht="33" customHeight="1">
      <c r="A2" s="64" t="s">
        <v>97</v>
      </c>
      <c r="B2" s="65"/>
      <c r="C2" s="65"/>
      <c r="D2" s="65"/>
      <c r="E2" s="65"/>
    </row>
    <row r="3" spans="2:6" ht="34.5" customHeight="1">
      <c r="B3" s="26"/>
      <c r="C3" s="26"/>
      <c r="D3" s="43"/>
      <c r="E3" s="26"/>
      <c r="F3" s="27" t="s">
        <v>100</v>
      </c>
    </row>
    <row r="4" spans="1:6" ht="21.75" customHeight="1">
      <c r="A4" s="66" t="s">
        <v>0</v>
      </c>
      <c r="B4" s="66" t="s">
        <v>1</v>
      </c>
      <c r="C4" s="66" t="s">
        <v>2</v>
      </c>
      <c r="D4" s="67" t="s">
        <v>3</v>
      </c>
      <c r="E4" s="66" t="s">
        <v>4</v>
      </c>
      <c r="F4" s="66"/>
    </row>
    <row r="5" spans="1:6" ht="43.5" customHeight="1">
      <c r="A5" s="66"/>
      <c r="B5" s="66"/>
      <c r="C5" s="66"/>
      <c r="D5" s="67"/>
      <c r="E5" s="10" t="s">
        <v>2</v>
      </c>
      <c r="F5" s="10" t="s">
        <v>5</v>
      </c>
    </row>
    <row r="6" spans="1:12" s="23" customFormat="1" ht="25.5">
      <c r="A6" s="1">
        <v>10000000</v>
      </c>
      <c r="B6" s="2" t="s">
        <v>6</v>
      </c>
      <c r="C6" s="32">
        <f>C7+C10+C14+C18+C33</f>
        <v>38440598000</v>
      </c>
      <c r="D6" s="44">
        <f>D7+D10+D14+D18+D33</f>
        <v>38397798000</v>
      </c>
      <c r="E6" s="32">
        <f>E7+E10+E14+E18+E33</f>
        <v>42800000</v>
      </c>
      <c r="F6" s="32">
        <f>F7+F10+F14+F18</f>
        <v>0</v>
      </c>
      <c r="G6" s="4"/>
      <c r="H6" s="5">
        <f>D6+E6</f>
        <v>38440598000</v>
      </c>
      <c r="I6" s="4"/>
      <c r="J6" s="5"/>
      <c r="K6" s="5" t="e">
        <f>E6-#REF!</f>
        <v>#REF!</v>
      </c>
      <c r="L6" s="53"/>
    </row>
    <row r="7" spans="1:12" s="21" customFormat="1" ht="46.5">
      <c r="A7" s="18">
        <v>11000000</v>
      </c>
      <c r="B7" s="19" t="s">
        <v>7</v>
      </c>
      <c r="C7" s="33">
        <f>C8+C9</f>
        <v>25007998000</v>
      </c>
      <c r="D7" s="45">
        <f>D8+D9</f>
        <v>25007998000</v>
      </c>
      <c r="E7" s="33">
        <f>E8+E9</f>
        <v>0</v>
      </c>
      <c r="F7" s="33">
        <f>F8+F9</f>
        <v>0</v>
      </c>
      <c r="G7" s="20"/>
      <c r="H7" s="20"/>
      <c r="I7" s="20"/>
      <c r="J7" s="5"/>
      <c r="K7" s="5" t="e">
        <f>E7-#REF!</f>
        <v>#REF!</v>
      </c>
      <c r="L7" s="53"/>
    </row>
    <row r="8" spans="1:14" ht="25.5">
      <c r="A8" s="11">
        <v>11010000</v>
      </c>
      <c r="B8" s="12" t="s">
        <v>8</v>
      </c>
      <c r="C8" s="34">
        <f>D8+E8</f>
        <v>20807998000</v>
      </c>
      <c r="D8" s="46">
        <f>20687998000+120000000</f>
        <v>20807998000</v>
      </c>
      <c r="E8" s="35"/>
      <c r="F8" s="35"/>
      <c r="G8" s="14"/>
      <c r="H8" s="14"/>
      <c r="I8" s="14"/>
      <c r="J8" s="5" t="e">
        <f>D8-#REF!</f>
        <v>#REF!</v>
      </c>
      <c r="K8" s="5" t="e">
        <f>E8-#REF!</f>
        <v>#REF!</v>
      </c>
      <c r="L8" s="53"/>
      <c r="N8" s="29"/>
    </row>
    <row r="9" spans="1:14" ht="25.5">
      <c r="A9" s="11">
        <v>11020000</v>
      </c>
      <c r="B9" s="12" t="s">
        <v>9</v>
      </c>
      <c r="C9" s="34">
        <f>D9+E9</f>
        <v>4200000000</v>
      </c>
      <c r="D9" s="46">
        <f>296000000+3904000000</f>
        <v>4200000000</v>
      </c>
      <c r="E9" s="35"/>
      <c r="F9" s="35"/>
      <c r="G9" s="13"/>
      <c r="H9" s="13"/>
      <c r="I9" s="13"/>
      <c r="J9" s="5" t="e">
        <f>D9-#REF!</f>
        <v>#REF!</v>
      </c>
      <c r="K9" s="5" t="e">
        <f>E9-#REF!</f>
        <v>#REF!</v>
      </c>
      <c r="L9" s="53"/>
      <c r="N9" s="29"/>
    </row>
    <row r="10" spans="1:14" s="21" customFormat="1" ht="46.5">
      <c r="A10" s="18">
        <v>13000000</v>
      </c>
      <c r="B10" s="19" t="s">
        <v>10</v>
      </c>
      <c r="C10" s="33">
        <f>C11+C12+C13</f>
        <v>42500000</v>
      </c>
      <c r="D10" s="45">
        <f>D11+D12+D13</f>
        <v>42500000</v>
      </c>
      <c r="E10" s="33">
        <f>E11+E12+E13</f>
        <v>0</v>
      </c>
      <c r="F10" s="33">
        <f>F11+F12+F13</f>
        <v>0</v>
      </c>
      <c r="G10" s="20"/>
      <c r="H10" s="20"/>
      <c r="I10" s="20"/>
      <c r="J10" s="5" t="e">
        <f>D10-#REF!</f>
        <v>#REF!</v>
      </c>
      <c r="K10" s="5" t="e">
        <f>E10-#REF!</f>
        <v>#REF!</v>
      </c>
      <c r="L10" s="53"/>
      <c r="N10" s="29"/>
    </row>
    <row r="11" spans="1:14" ht="25.5">
      <c r="A11" s="11">
        <v>13020000</v>
      </c>
      <c r="B11" s="12" t="s">
        <v>11</v>
      </c>
      <c r="C11" s="34">
        <f>D11+E11</f>
        <v>34700000</v>
      </c>
      <c r="D11" s="42">
        <v>34700000</v>
      </c>
      <c r="E11" s="36"/>
      <c r="F11" s="36"/>
      <c r="G11" s="13"/>
      <c r="H11" s="13"/>
      <c r="I11" s="13"/>
      <c r="J11" s="5" t="e">
        <f>D11-#REF!</f>
        <v>#REF!</v>
      </c>
      <c r="K11" s="5" t="e">
        <f>E11-#REF!</f>
        <v>#REF!</v>
      </c>
      <c r="L11" s="53"/>
      <c r="N11" s="29"/>
    </row>
    <row r="12" spans="1:14" ht="25.5">
      <c r="A12" s="11">
        <v>13030000</v>
      </c>
      <c r="B12" s="12" t="s">
        <v>12</v>
      </c>
      <c r="C12" s="34">
        <f>D12+E12</f>
        <v>7700000</v>
      </c>
      <c r="D12" s="42">
        <v>7700000</v>
      </c>
      <c r="E12" s="36"/>
      <c r="F12" s="36"/>
      <c r="G12" s="13"/>
      <c r="H12" s="13"/>
      <c r="I12" s="13"/>
      <c r="J12" s="5" t="e">
        <f>D12-#REF!</f>
        <v>#REF!</v>
      </c>
      <c r="K12" s="5" t="e">
        <f>E12-#REF!</f>
        <v>#REF!</v>
      </c>
      <c r="L12" s="53"/>
      <c r="N12" s="29"/>
    </row>
    <row r="13" spans="1:14" ht="25.5">
      <c r="A13" s="11">
        <v>13070000</v>
      </c>
      <c r="B13" s="12" t="s">
        <v>13</v>
      </c>
      <c r="C13" s="34">
        <f>D13+E13</f>
        <v>100000</v>
      </c>
      <c r="D13" s="42">
        <v>100000</v>
      </c>
      <c r="E13" s="36"/>
      <c r="F13" s="36"/>
      <c r="G13" s="13"/>
      <c r="H13" s="13"/>
      <c r="I13" s="13"/>
      <c r="J13" s="5" t="e">
        <f>D13-#REF!</f>
        <v>#REF!</v>
      </c>
      <c r="K13" s="5" t="e">
        <f>E13-#REF!</f>
        <v>#REF!</v>
      </c>
      <c r="L13" s="53"/>
      <c r="N13" s="29"/>
    </row>
    <row r="14" spans="1:14" s="21" customFormat="1" ht="25.5">
      <c r="A14" s="18">
        <v>14000000</v>
      </c>
      <c r="B14" s="19" t="s">
        <v>14</v>
      </c>
      <c r="C14" s="33">
        <f>D14</f>
        <v>1804990000</v>
      </c>
      <c r="D14" s="45">
        <f>D17+D15+D16</f>
        <v>1804990000</v>
      </c>
      <c r="E14" s="33">
        <f>E17</f>
        <v>0</v>
      </c>
      <c r="F14" s="33">
        <f>F17</f>
        <v>0</v>
      </c>
      <c r="G14" s="20"/>
      <c r="H14" s="20"/>
      <c r="I14" s="20"/>
      <c r="J14" s="5"/>
      <c r="K14" s="5" t="e">
        <f>E14-#REF!</f>
        <v>#REF!</v>
      </c>
      <c r="L14" s="53"/>
      <c r="N14" s="29"/>
    </row>
    <row r="15" spans="1:14" s="21" customFormat="1" ht="46.5">
      <c r="A15" s="11">
        <v>14021900</v>
      </c>
      <c r="B15" s="12" t="s">
        <v>76</v>
      </c>
      <c r="C15" s="34">
        <f>D15+E15</f>
        <v>146960000</v>
      </c>
      <c r="D15" s="42">
        <v>146960000</v>
      </c>
      <c r="E15" s="33"/>
      <c r="F15" s="33"/>
      <c r="G15" s="20"/>
      <c r="H15" s="20"/>
      <c r="I15" s="20"/>
      <c r="J15" s="5"/>
      <c r="K15" s="5"/>
      <c r="L15" s="53"/>
      <c r="N15" s="29"/>
    </row>
    <row r="16" spans="1:14" s="21" customFormat="1" ht="46.5">
      <c r="A16" s="11">
        <v>14031900</v>
      </c>
      <c r="B16" s="12" t="s">
        <v>77</v>
      </c>
      <c r="C16" s="34">
        <f>D16+E16</f>
        <v>588030000</v>
      </c>
      <c r="D16" s="42">
        <v>588030000</v>
      </c>
      <c r="E16" s="33"/>
      <c r="F16" s="33"/>
      <c r="G16" s="20"/>
      <c r="H16" s="20"/>
      <c r="I16" s="20"/>
      <c r="J16" s="5"/>
      <c r="K16" s="5"/>
      <c r="L16" s="53"/>
      <c r="N16" s="29"/>
    </row>
    <row r="17" spans="1:14" ht="57.75" customHeight="1">
      <c r="A17" s="11">
        <v>14040000</v>
      </c>
      <c r="B17" s="12" t="s">
        <v>68</v>
      </c>
      <c r="C17" s="34">
        <f>D17+E17</f>
        <v>1070000000</v>
      </c>
      <c r="D17" s="42">
        <v>1070000000</v>
      </c>
      <c r="E17" s="36"/>
      <c r="F17" s="36"/>
      <c r="G17" s="13"/>
      <c r="H17" s="13"/>
      <c r="I17" s="13"/>
      <c r="J17" s="5" t="e">
        <f>D17-#REF!</f>
        <v>#REF!</v>
      </c>
      <c r="K17" s="5" t="e">
        <f>E17-#REF!</f>
        <v>#REF!</v>
      </c>
      <c r="L17" s="53"/>
      <c r="N17" s="29"/>
    </row>
    <row r="18" spans="1:14" s="21" customFormat="1" ht="25.5">
      <c r="A18" s="18">
        <v>18000000</v>
      </c>
      <c r="B18" s="19" t="s">
        <v>15</v>
      </c>
      <c r="C18" s="33">
        <f aca="true" t="shared" si="0" ref="C18:C29">D18</f>
        <v>11542310000</v>
      </c>
      <c r="D18" s="45">
        <f>D19+D30+D31+D32</f>
        <v>11542310000</v>
      </c>
      <c r="E18" s="33">
        <f>E19+E24+E25+E26+E27+E28+E29+E30+E31+E32</f>
        <v>0</v>
      </c>
      <c r="F18" s="33">
        <f>F19+F24+F25+F26+F27+F28+F29+F30+F31+F32</f>
        <v>0</v>
      </c>
      <c r="G18" s="20"/>
      <c r="H18" s="20"/>
      <c r="I18" s="20"/>
      <c r="J18" s="5"/>
      <c r="K18" s="5" t="e">
        <f>E18-#REF!</f>
        <v>#REF!</v>
      </c>
      <c r="L18" s="53"/>
      <c r="N18" s="29"/>
    </row>
    <row r="19" spans="1:14" ht="25.5">
      <c r="A19" s="11">
        <v>18010000</v>
      </c>
      <c r="B19" s="12" t="s">
        <v>16</v>
      </c>
      <c r="C19" s="34">
        <f t="shared" si="0"/>
        <v>6070310000</v>
      </c>
      <c r="D19" s="47">
        <f>D20+D21+D22+D23+D24+D25+D26+D27+D28+D29</f>
        <v>6070310000</v>
      </c>
      <c r="E19" s="34">
        <f>E24+E25+E26+E27+E28+E29</f>
        <v>0</v>
      </c>
      <c r="F19" s="34">
        <f>F24+F25+F26+F27+F28+F29</f>
        <v>0</v>
      </c>
      <c r="G19" s="13"/>
      <c r="H19" s="13"/>
      <c r="I19" s="13"/>
      <c r="J19" s="5"/>
      <c r="K19" s="5" t="e">
        <f>E19-#REF!</f>
        <v>#REF!</v>
      </c>
      <c r="L19" s="53"/>
      <c r="N19" s="29"/>
    </row>
    <row r="20" spans="1:14" ht="69.75">
      <c r="A20" s="11">
        <v>18010100</v>
      </c>
      <c r="B20" s="12" t="s">
        <v>17</v>
      </c>
      <c r="C20" s="34">
        <f t="shared" si="0"/>
        <v>44492400</v>
      </c>
      <c r="D20" s="47">
        <v>44492400</v>
      </c>
      <c r="E20" s="34"/>
      <c r="F20" s="34"/>
      <c r="G20" s="13"/>
      <c r="H20" s="13"/>
      <c r="I20" s="13"/>
      <c r="J20" s="5" t="e">
        <f>D20-#REF!</f>
        <v>#REF!</v>
      </c>
      <c r="K20" s="5" t="e">
        <f>E20-#REF!</f>
        <v>#REF!</v>
      </c>
      <c r="L20" s="53"/>
      <c r="N20" s="29"/>
    </row>
    <row r="21" spans="1:14" ht="69.75">
      <c r="A21" s="11">
        <v>18010200</v>
      </c>
      <c r="B21" s="12" t="s">
        <v>18</v>
      </c>
      <c r="C21" s="34">
        <f t="shared" si="0"/>
        <v>55617600</v>
      </c>
      <c r="D21" s="47">
        <v>55617600</v>
      </c>
      <c r="E21" s="34"/>
      <c r="F21" s="34"/>
      <c r="G21" s="13"/>
      <c r="H21" s="13"/>
      <c r="I21" s="13"/>
      <c r="J21" s="5" t="e">
        <f>D21-#REF!</f>
        <v>#REF!</v>
      </c>
      <c r="K21" s="5" t="e">
        <f>E21-#REF!</f>
        <v>#REF!</v>
      </c>
      <c r="L21" s="53"/>
      <c r="N21" s="29"/>
    </row>
    <row r="22" spans="1:14" ht="69.75">
      <c r="A22" s="11">
        <v>18010300</v>
      </c>
      <c r="B22" s="12" t="s">
        <v>19</v>
      </c>
      <c r="C22" s="34">
        <f t="shared" si="0"/>
        <v>15932400</v>
      </c>
      <c r="D22" s="47">
        <v>15932400</v>
      </c>
      <c r="E22" s="34"/>
      <c r="F22" s="34"/>
      <c r="G22" s="13"/>
      <c r="H22" s="13"/>
      <c r="I22" s="13"/>
      <c r="J22" s="5" t="e">
        <f>D22-#REF!</f>
        <v>#REF!</v>
      </c>
      <c r="K22" s="5" t="e">
        <f>E22-#REF!</f>
        <v>#REF!</v>
      </c>
      <c r="L22" s="53"/>
      <c r="N22" s="29"/>
    </row>
    <row r="23" spans="1:14" ht="69.75">
      <c r="A23" s="11">
        <v>18010400</v>
      </c>
      <c r="B23" s="12" t="s">
        <v>20</v>
      </c>
      <c r="C23" s="34">
        <f t="shared" si="0"/>
        <v>735957600</v>
      </c>
      <c r="D23" s="47">
        <v>735957600</v>
      </c>
      <c r="E23" s="34"/>
      <c r="F23" s="34"/>
      <c r="G23" s="13"/>
      <c r="H23" s="13"/>
      <c r="I23" s="13"/>
      <c r="J23" s="5" t="e">
        <f>D23-#REF!</f>
        <v>#REF!</v>
      </c>
      <c r="K23" s="5" t="e">
        <f>E23-#REF!</f>
        <v>#REF!</v>
      </c>
      <c r="L23" s="53"/>
      <c r="N23" s="29"/>
    </row>
    <row r="24" spans="1:14" ht="25.5">
      <c r="A24" s="11">
        <v>18010500</v>
      </c>
      <c r="B24" s="12" t="s">
        <v>21</v>
      </c>
      <c r="C24" s="34">
        <f t="shared" si="0"/>
        <v>2207690900</v>
      </c>
      <c r="D24" s="47">
        <f>2205489000+2201900</f>
        <v>2207690900</v>
      </c>
      <c r="E24" s="36"/>
      <c r="F24" s="36"/>
      <c r="G24" s="13"/>
      <c r="H24" s="28">
        <f>D24+D26</f>
        <v>2285320000</v>
      </c>
      <c r="I24" s="13">
        <f>1000000/H24</f>
        <v>0.00043757548177060545</v>
      </c>
      <c r="J24" s="5" t="e">
        <f>D24-#REF!</f>
        <v>#REF!</v>
      </c>
      <c r="K24" s="5" t="e">
        <f>E24-#REF!</f>
        <v>#REF!</v>
      </c>
      <c r="L24" s="53"/>
      <c r="N24" s="29"/>
    </row>
    <row r="25" spans="1:14" ht="25.5">
      <c r="A25" s="11">
        <v>18010600</v>
      </c>
      <c r="B25" s="12" t="s">
        <v>22</v>
      </c>
      <c r="C25" s="34">
        <f t="shared" si="0"/>
        <v>2826890400</v>
      </c>
      <c r="D25" s="47">
        <f>2829092300-2201900</f>
        <v>2826890400</v>
      </c>
      <c r="E25" s="36"/>
      <c r="F25" s="36"/>
      <c r="G25" s="13"/>
      <c r="H25" s="28">
        <f>D25+D27</f>
        <v>2855680000</v>
      </c>
      <c r="I25" s="13">
        <f>1800000/H25</f>
        <v>0.0006303227252353205</v>
      </c>
      <c r="J25" s="5" t="e">
        <f>D25-#REF!</f>
        <v>#REF!</v>
      </c>
      <c r="K25" s="5" t="e">
        <f>E25-#REF!</f>
        <v>#REF!</v>
      </c>
      <c r="L25" s="53"/>
      <c r="N25" s="29"/>
    </row>
    <row r="26" spans="1:14" ht="25.5">
      <c r="A26" s="11">
        <v>18010700</v>
      </c>
      <c r="B26" s="12" t="s">
        <v>23</v>
      </c>
      <c r="C26" s="34">
        <f t="shared" si="0"/>
        <v>77629100</v>
      </c>
      <c r="D26" s="47">
        <v>77629100</v>
      </c>
      <c r="E26" s="36"/>
      <c r="F26" s="36"/>
      <c r="G26" s="13"/>
      <c r="H26" s="13"/>
      <c r="I26" s="13"/>
      <c r="J26" s="5" t="e">
        <f>D26-#REF!</f>
        <v>#REF!</v>
      </c>
      <c r="K26" s="5" t="e">
        <f>E26-#REF!</f>
        <v>#REF!</v>
      </c>
      <c r="L26" s="53"/>
      <c r="N26" s="29"/>
    </row>
    <row r="27" spans="1:14" ht="25.5">
      <c r="A27" s="11">
        <v>18010900</v>
      </c>
      <c r="B27" s="12" t="s">
        <v>24</v>
      </c>
      <c r="C27" s="34">
        <f t="shared" si="0"/>
        <v>28789600</v>
      </c>
      <c r="D27" s="47">
        <v>28789600</v>
      </c>
      <c r="E27" s="36"/>
      <c r="F27" s="36"/>
      <c r="G27" s="13"/>
      <c r="H27" s="13"/>
      <c r="I27" s="13"/>
      <c r="J27" s="5" t="e">
        <f>D27-#REF!</f>
        <v>#REF!</v>
      </c>
      <c r="K27" s="5" t="e">
        <f>E27-#REF!</f>
        <v>#REF!</v>
      </c>
      <c r="L27" s="53"/>
      <c r="N27" s="29"/>
    </row>
    <row r="28" spans="1:14" ht="25.5">
      <c r="A28" s="11">
        <v>18011000</v>
      </c>
      <c r="B28" s="12" t="s">
        <v>25</v>
      </c>
      <c r="C28" s="34">
        <f t="shared" si="0"/>
        <v>41560000</v>
      </c>
      <c r="D28" s="47">
        <v>41560000</v>
      </c>
      <c r="E28" s="36"/>
      <c r="F28" s="36"/>
      <c r="G28" s="13"/>
      <c r="H28" s="28">
        <f>D25+D27</f>
        <v>2855680000</v>
      </c>
      <c r="I28" s="13"/>
      <c r="J28" s="5" t="e">
        <f>D28-#REF!</f>
        <v>#REF!</v>
      </c>
      <c r="K28" s="5" t="e">
        <f>E28-#REF!</f>
        <v>#REF!</v>
      </c>
      <c r="L28" s="53"/>
      <c r="N28" s="29"/>
    </row>
    <row r="29" spans="1:14" ht="25.5">
      <c r="A29" s="11">
        <v>18011100</v>
      </c>
      <c r="B29" s="12" t="s">
        <v>26</v>
      </c>
      <c r="C29" s="34">
        <f t="shared" si="0"/>
        <v>35750000</v>
      </c>
      <c r="D29" s="47">
        <v>35750000</v>
      </c>
      <c r="E29" s="36"/>
      <c r="F29" s="36"/>
      <c r="G29" s="13"/>
      <c r="H29" s="28">
        <f>D26+D24</f>
        <v>2285320000</v>
      </c>
      <c r="I29" s="13"/>
      <c r="J29" s="5" t="e">
        <f>D29-#REF!</f>
        <v>#REF!</v>
      </c>
      <c r="K29" s="5" t="e">
        <f>E29-#REF!</f>
        <v>#REF!</v>
      </c>
      <c r="L29" s="53"/>
      <c r="N29" s="29"/>
    </row>
    <row r="30" spans="1:14" ht="25.5">
      <c r="A30" s="11">
        <v>18020000</v>
      </c>
      <c r="B30" s="12" t="s">
        <v>27</v>
      </c>
      <c r="C30" s="34">
        <f>D30+E30</f>
        <v>40000000</v>
      </c>
      <c r="D30" s="42">
        <v>40000000</v>
      </c>
      <c r="E30" s="36"/>
      <c r="F30" s="36"/>
      <c r="G30" s="13"/>
      <c r="H30" s="13"/>
      <c r="I30" s="13"/>
      <c r="J30" s="5" t="e">
        <f>D30-#REF!</f>
        <v>#REF!</v>
      </c>
      <c r="K30" s="5" t="e">
        <f>E30-#REF!</f>
        <v>#REF!</v>
      </c>
      <c r="L30" s="53"/>
      <c r="N30" s="29"/>
    </row>
    <row r="31" spans="1:14" ht="25.5">
      <c r="A31" s="11">
        <v>18030000</v>
      </c>
      <c r="B31" s="12" t="s">
        <v>28</v>
      </c>
      <c r="C31" s="34">
        <f>D31+E31</f>
        <v>32000000</v>
      </c>
      <c r="D31" s="42">
        <f>32000000</f>
        <v>32000000</v>
      </c>
      <c r="E31" s="36"/>
      <c r="F31" s="36"/>
      <c r="G31" s="13"/>
      <c r="H31" s="13"/>
      <c r="I31" s="13"/>
      <c r="J31" s="5" t="e">
        <f>D31-#REF!</f>
        <v>#REF!</v>
      </c>
      <c r="K31" s="5" t="e">
        <f>E31-#REF!</f>
        <v>#REF!</v>
      </c>
      <c r="L31" s="53"/>
      <c r="N31" s="29"/>
    </row>
    <row r="32" spans="1:14" ht="25.5">
      <c r="A32" s="11">
        <v>18050000</v>
      </c>
      <c r="B32" s="12" t="s">
        <v>29</v>
      </c>
      <c r="C32" s="34">
        <f>D32+E32</f>
        <v>5400000000</v>
      </c>
      <c r="D32" s="42">
        <f>5400000000</f>
        <v>5400000000</v>
      </c>
      <c r="E32" s="36"/>
      <c r="F32" s="36"/>
      <c r="G32" s="13"/>
      <c r="H32" s="13"/>
      <c r="I32" s="13"/>
      <c r="J32" s="5" t="e">
        <f>D32-#REF!</f>
        <v>#REF!</v>
      </c>
      <c r="K32" s="5" t="e">
        <f>E32-#REF!</f>
        <v>#REF!</v>
      </c>
      <c r="L32" s="53"/>
      <c r="N32" s="29"/>
    </row>
    <row r="33" spans="1:14" s="21" customFormat="1" ht="25.5">
      <c r="A33" s="18">
        <v>19000000</v>
      </c>
      <c r="B33" s="19" t="s">
        <v>30</v>
      </c>
      <c r="C33" s="33">
        <f>C34+C35</f>
        <v>42800000</v>
      </c>
      <c r="D33" s="45">
        <f>D34</f>
        <v>0</v>
      </c>
      <c r="E33" s="33">
        <f>E34+E35</f>
        <v>42800000</v>
      </c>
      <c r="F33" s="33">
        <f>F34</f>
        <v>0</v>
      </c>
      <c r="G33" s="20"/>
      <c r="H33" s="20"/>
      <c r="I33" s="20"/>
      <c r="J33" s="5" t="e">
        <f>D33-#REF!</f>
        <v>#REF!</v>
      </c>
      <c r="K33" s="5" t="e">
        <f>E33-#REF!</f>
        <v>#REF!</v>
      </c>
      <c r="L33" s="53"/>
      <c r="N33" s="29"/>
    </row>
    <row r="34" spans="1:14" ht="25.5">
      <c r="A34" s="11">
        <v>19010000</v>
      </c>
      <c r="B34" s="12" t="s">
        <v>31</v>
      </c>
      <c r="C34" s="34">
        <f>D34+E34</f>
        <v>42800000</v>
      </c>
      <c r="D34" s="42"/>
      <c r="E34" s="36">
        <v>42800000</v>
      </c>
      <c r="F34" s="36"/>
      <c r="G34" s="13"/>
      <c r="H34" s="13"/>
      <c r="I34" s="13"/>
      <c r="J34" s="5" t="e">
        <f>D34-#REF!</f>
        <v>#REF!</v>
      </c>
      <c r="K34" s="5" t="e">
        <f>E34-#REF!</f>
        <v>#REF!</v>
      </c>
      <c r="L34" s="53"/>
      <c r="N34" s="29"/>
    </row>
    <row r="35" spans="1:15" ht="46.5">
      <c r="A35" s="11">
        <v>19020200</v>
      </c>
      <c r="B35" s="12" t="s">
        <v>69</v>
      </c>
      <c r="C35" s="34">
        <f>E35</f>
        <v>0</v>
      </c>
      <c r="D35" s="42"/>
      <c r="E35" s="36"/>
      <c r="F35" s="36"/>
      <c r="G35" s="13"/>
      <c r="H35" s="13"/>
      <c r="I35" s="13"/>
      <c r="J35" s="5" t="e">
        <f>D35-#REF!</f>
        <v>#REF!</v>
      </c>
      <c r="K35" s="5" t="e">
        <f>E35-#REF!</f>
        <v>#REF!</v>
      </c>
      <c r="L35" s="53"/>
      <c r="N35" s="29"/>
      <c r="O35" s="29"/>
    </row>
    <row r="36" spans="1:14" s="23" customFormat="1" ht="25.5">
      <c r="A36" s="1">
        <v>20000000</v>
      </c>
      <c r="B36" s="2" t="s">
        <v>32</v>
      </c>
      <c r="C36" s="32">
        <f>C37+C45+C50+C56</f>
        <v>2101031100</v>
      </c>
      <c r="D36" s="44">
        <f>D37+D45+D50</f>
        <v>711000000</v>
      </c>
      <c r="E36" s="32">
        <f>E37+E45+E50+E56</f>
        <v>1390031100</v>
      </c>
      <c r="F36" s="32">
        <f>F37+F45+F50+F56</f>
        <v>345000000</v>
      </c>
      <c r="G36" s="6"/>
      <c r="H36" s="7">
        <f>D36+E36</f>
        <v>2101031100</v>
      </c>
      <c r="I36" s="6"/>
      <c r="J36" s="5"/>
      <c r="K36" s="5" t="e">
        <f>E36-#REF!</f>
        <v>#REF!</v>
      </c>
      <c r="N36" s="29"/>
    </row>
    <row r="37" spans="1:14" s="21" customFormat="1" ht="40.5" customHeight="1">
      <c r="A37" s="18">
        <v>21000000</v>
      </c>
      <c r="B37" s="19" t="s">
        <v>33</v>
      </c>
      <c r="C37" s="33">
        <f>+C39+C40+C44+C38</f>
        <v>37800000</v>
      </c>
      <c r="D37" s="45">
        <f>+D40+D38</f>
        <v>12800000</v>
      </c>
      <c r="E37" s="33">
        <f>+E39+E40+E41+E42+E44</f>
        <v>25000000</v>
      </c>
      <c r="F37" s="33">
        <f>+F39+F40+F41+F42</f>
        <v>25000000</v>
      </c>
      <c r="G37" s="20"/>
      <c r="H37" s="20"/>
      <c r="I37" s="20"/>
      <c r="J37" s="5" t="e">
        <f>D37-#REF!</f>
        <v>#REF!</v>
      </c>
      <c r="K37" s="5" t="e">
        <f>E37-#REF!</f>
        <v>#REF!</v>
      </c>
      <c r="N37" s="29"/>
    </row>
    <row r="38" spans="1:14" s="21" customFormat="1" ht="72" customHeight="1">
      <c r="A38" s="11">
        <v>21010300</v>
      </c>
      <c r="B38" s="12" t="s">
        <v>78</v>
      </c>
      <c r="C38" s="34">
        <f>D38</f>
        <v>0</v>
      </c>
      <c r="D38" s="47">
        <v>0</v>
      </c>
      <c r="E38" s="33"/>
      <c r="F38" s="33"/>
      <c r="G38" s="20"/>
      <c r="H38" s="20"/>
      <c r="I38" s="20"/>
      <c r="J38" s="5"/>
      <c r="K38" s="5"/>
      <c r="N38" s="29"/>
    </row>
    <row r="39" spans="1:14" ht="82.5" customHeight="1">
      <c r="A39" s="11">
        <v>21010800</v>
      </c>
      <c r="B39" s="12" t="s">
        <v>34</v>
      </c>
      <c r="C39" s="34">
        <f>D39+E39</f>
        <v>25000000</v>
      </c>
      <c r="D39" s="42"/>
      <c r="E39" s="36">
        <f>F39</f>
        <v>25000000</v>
      </c>
      <c r="F39" s="36">
        <v>25000000</v>
      </c>
      <c r="G39" s="13"/>
      <c r="H39" s="13"/>
      <c r="I39" s="13"/>
      <c r="J39" s="5" t="e">
        <f>D39-#REF!</f>
        <v>#REF!</v>
      </c>
      <c r="K39" s="5" t="e">
        <f>E39-#REF!</f>
        <v>#REF!</v>
      </c>
      <c r="N39" s="29"/>
    </row>
    <row r="40" spans="1:14" ht="25.5">
      <c r="A40" s="11">
        <v>21080000</v>
      </c>
      <c r="B40" s="12" t="s">
        <v>35</v>
      </c>
      <c r="C40" s="34">
        <f>D40+E40</f>
        <v>12800000</v>
      </c>
      <c r="D40" s="42">
        <f>D41+D42+D43</f>
        <v>12800000</v>
      </c>
      <c r="E40" s="36"/>
      <c r="F40" s="36"/>
      <c r="G40" s="13"/>
      <c r="H40" s="13"/>
      <c r="I40" s="13"/>
      <c r="J40" s="5" t="e">
        <f>D40-#REF!</f>
        <v>#REF!</v>
      </c>
      <c r="K40" s="5" t="e">
        <f>E40-#REF!</f>
        <v>#REF!</v>
      </c>
      <c r="N40" s="29"/>
    </row>
    <row r="41" spans="1:14" ht="116.25">
      <c r="A41" s="11">
        <v>21080900</v>
      </c>
      <c r="B41" s="12" t="s">
        <v>36</v>
      </c>
      <c r="C41" s="34">
        <f>D41+E41</f>
        <v>100000</v>
      </c>
      <c r="D41" s="42">
        <v>100000</v>
      </c>
      <c r="E41" s="36"/>
      <c r="F41" s="36"/>
      <c r="G41" s="13"/>
      <c r="H41" s="13"/>
      <c r="I41" s="13"/>
      <c r="J41" s="5" t="e">
        <f>D41-#REF!</f>
        <v>#REF!</v>
      </c>
      <c r="K41" s="5" t="e">
        <f>E41-#REF!</f>
        <v>#REF!</v>
      </c>
      <c r="N41" s="29"/>
    </row>
    <row r="42" spans="1:14" ht="25.5">
      <c r="A42" s="11">
        <v>21081100</v>
      </c>
      <c r="B42" s="12" t="s">
        <v>37</v>
      </c>
      <c r="C42" s="34">
        <f>D42+E42</f>
        <v>7800000</v>
      </c>
      <c r="D42" s="42">
        <v>7800000</v>
      </c>
      <c r="E42" s="36"/>
      <c r="F42" s="36"/>
      <c r="G42" s="13"/>
      <c r="H42" s="13"/>
      <c r="I42" s="13"/>
      <c r="J42" s="5" t="e">
        <f>D42-#REF!</f>
        <v>#REF!</v>
      </c>
      <c r="K42" s="5" t="e">
        <f>E42-#REF!</f>
        <v>#REF!</v>
      </c>
      <c r="N42" s="29"/>
    </row>
    <row r="43" spans="1:14" ht="70.5" customHeight="1">
      <c r="A43" s="11">
        <v>21081500</v>
      </c>
      <c r="B43" s="12" t="s">
        <v>79</v>
      </c>
      <c r="C43" s="34">
        <f>D43+E43</f>
        <v>4900000</v>
      </c>
      <c r="D43" s="42">
        <v>4900000</v>
      </c>
      <c r="E43" s="36"/>
      <c r="F43" s="36"/>
      <c r="G43" s="13"/>
      <c r="H43" s="13"/>
      <c r="I43" s="13"/>
      <c r="J43" s="5"/>
      <c r="K43" s="5"/>
      <c r="N43" s="29"/>
    </row>
    <row r="44" spans="1:14" ht="69.75">
      <c r="A44" s="11">
        <v>21110000</v>
      </c>
      <c r="B44" s="12" t="s">
        <v>70</v>
      </c>
      <c r="C44" s="34">
        <f>E44</f>
        <v>0</v>
      </c>
      <c r="D44" s="42"/>
      <c r="E44" s="36">
        <v>0</v>
      </c>
      <c r="F44" s="36"/>
      <c r="G44" s="13"/>
      <c r="H44" s="13"/>
      <c r="I44" s="13"/>
      <c r="J44" s="5"/>
      <c r="K44" s="5" t="e">
        <f>E44-#REF!</f>
        <v>#REF!</v>
      </c>
      <c r="N44" s="29"/>
    </row>
    <row r="45" spans="1:14" s="21" customFormat="1" ht="46.5">
      <c r="A45" s="18">
        <v>22000000</v>
      </c>
      <c r="B45" s="19" t="s">
        <v>38</v>
      </c>
      <c r="C45" s="33">
        <f>C46+C47+C49</f>
        <v>683100000</v>
      </c>
      <c r="D45" s="45">
        <f>D46+D47+D49</f>
        <v>683100000</v>
      </c>
      <c r="E45" s="33">
        <f>E46+E47+E49</f>
        <v>0</v>
      </c>
      <c r="F45" s="33">
        <f>F46+F47+F49</f>
        <v>0</v>
      </c>
      <c r="G45" s="20"/>
      <c r="H45" s="20"/>
      <c r="I45" s="20"/>
      <c r="J45" s="5"/>
      <c r="K45" s="5" t="e">
        <f>E45-#REF!</f>
        <v>#REF!</v>
      </c>
      <c r="N45" s="29"/>
    </row>
    <row r="46" spans="1:14" ht="25.5">
      <c r="A46" s="11">
        <v>22010000</v>
      </c>
      <c r="B46" s="12" t="s">
        <v>39</v>
      </c>
      <c r="C46" s="34">
        <f>D46+E46</f>
        <v>558700000</v>
      </c>
      <c r="D46" s="42">
        <v>558700000</v>
      </c>
      <c r="E46" s="36"/>
      <c r="F46" s="36"/>
      <c r="G46" s="13"/>
      <c r="H46" s="13"/>
      <c r="I46" s="13"/>
      <c r="J46" s="5" t="e">
        <f>D46-#REF!</f>
        <v>#REF!</v>
      </c>
      <c r="K46" s="5" t="e">
        <f>E46-#REF!</f>
        <v>#REF!</v>
      </c>
      <c r="N46" s="29"/>
    </row>
    <row r="47" spans="1:14" ht="46.5" customHeight="1">
      <c r="A47" s="11">
        <v>22080000</v>
      </c>
      <c r="B47" s="25" t="s">
        <v>40</v>
      </c>
      <c r="C47" s="34">
        <f>C48</f>
        <v>89900000</v>
      </c>
      <c r="D47" s="47">
        <f>D48</f>
        <v>89900000</v>
      </c>
      <c r="E47" s="34">
        <f>E48</f>
        <v>0</v>
      </c>
      <c r="F47" s="34">
        <f>F48</f>
        <v>0</v>
      </c>
      <c r="G47" s="13"/>
      <c r="H47" s="13"/>
      <c r="I47" s="13"/>
      <c r="J47" s="5"/>
      <c r="K47" s="5" t="e">
        <f>E47-#REF!</f>
        <v>#REF!</v>
      </c>
      <c r="N47" s="29"/>
    </row>
    <row r="48" spans="1:14" ht="69.75">
      <c r="A48" s="11">
        <v>22080400</v>
      </c>
      <c r="B48" s="12" t="s">
        <v>41</v>
      </c>
      <c r="C48" s="34">
        <f>D48+E48</f>
        <v>89900000</v>
      </c>
      <c r="D48" s="42">
        <v>89900000</v>
      </c>
      <c r="E48" s="36"/>
      <c r="F48" s="36"/>
      <c r="G48" s="13"/>
      <c r="H48" s="13"/>
      <c r="I48" s="13"/>
      <c r="J48" s="5" t="e">
        <f>D48-#REF!</f>
        <v>#REF!</v>
      </c>
      <c r="K48" s="5" t="e">
        <f>E48-#REF!</f>
        <v>#REF!</v>
      </c>
      <c r="N48" s="29"/>
    </row>
    <row r="49" spans="1:14" ht="25.5">
      <c r="A49" s="11">
        <v>22090000</v>
      </c>
      <c r="B49" s="12" t="s">
        <v>42</v>
      </c>
      <c r="C49" s="34">
        <f>D49+E49</f>
        <v>34500000</v>
      </c>
      <c r="D49" s="42">
        <v>34500000</v>
      </c>
      <c r="E49" s="36"/>
      <c r="F49" s="36"/>
      <c r="G49" s="13"/>
      <c r="H49" s="13"/>
      <c r="I49" s="13"/>
      <c r="J49" s="5" t="e">
        <f>D49-#REF!</f>
        <v>#REF!</v>
      </c>
      <c r="K49" s="5" t="e">
        <f>E49-#REF!</f>
        <v>#REF!</v>
      </c>
      <c r="N49" s="29"/>
    </row>
    <row r="50" spans="1:14" s="21" customFormat="1" ht="25.5">
      <c r="A50" s="18">
        <v>24000000</v>
      </c>
      <c r="B50" s="19" t="s">
        <v>43</v>
      </c>
      <c r="C50" s="33">
        <f>C51+C52+C54+C54+C55</f>
        <v>338700000</v>
      </c>
      <c r="D50" s="45">
        <f>D51+D52+D54+D55</f>
        <v>15100000</v>
      </c>
      <c r="E50" s="33">
        <f>E51+E52+E53+E54+E55</f>
        <v>323600000</v>
      </c>
      <c r="F50" s="33">
        <f>F51+F52+F54+F55</f>
        <v>320000000</v>
      </c>
      <c r="G50" s="20"/>
      <c r="H50" s="20"/>
      <c r="I50" s="20"/>
      <c r="J50" s="5" t="e">
        <f>D50-#REF!</f>
        <v>#REF!</v>
      </c>
      <c r="K50" s="5" t="e">
        <f>E50-#REF!</f>
        <v>#REF!</v>
      </c>
      <c r="N50" s="29"/>
    </row>
    <row r="51" spans="1:14" ht="69.75">
      <c r="A51" s="11">
        <v>24030000</v>
      </c>
      <c r="B51" s="12" t="s">
        <v>44</v>
      </c>
      <c r="C51" s="34">
        <f>D51+E51</f>
        <v>100000</v>
      </c>
      <c r="D51" s="47">
        <v>100000</v>
      </c>
      <c r="E51" s="34"/>
      <c r="F51" s="34"/>
      <c r="G51" s="13"/>
      <c r="H51" s="13"/>
      <c r="I51" s="13"/>
      <c r="J51" s="5" t="e">
        <f>D51-#REF!</f>
        <v>#REF!</v>
      </c>
      <c r="K51" s="5" t="e">
        <f>E51-#REF!</f>
        <v>#REF!</v>
      </c>
      <c r="N51" s="29"/>
    </row>
    <row r="52" spans="1:14" ht="25.5">
      <c r="A52" s="11">
        <v>24060300</v>
      </c>
      <c r="B52" s="12" t="s">
        <v>35</v>
      </c>
      <c r="C52" s="34">
        <f>D52+E52</f>
        <v>15000000</v>
      </c>
      <c r="D52" s="47">
        <v>15000000</v>
      </c>
      <c r="E52" s="34"/>
      <c r="F52" s="34"/>
      <c r="G52" s="13"/>
      <c r="H52" s="13"/>
      <c r="I52" s="13"/>
      <c r="J52" s="5" t="e">
        <f>D52-#REF!</f>
        <v>#REF!</v>
      </c>
      <c r="K52" s="5" t="e">
        <f>E52-#REF!</f>
        <v>#REF!</v>
      </c>
      <c r="N52" s="29"/>
    </row>
    <row r="53" spans="1:14" ht="46.5">
      <c r="A53" s="11">
        <v>24061600</v>
      </c>
      <c r="B53" s="12" t="s">
        <v>95</v>
      </c>
      <c r="C53" s="34">
        <f>E53</f>
        <v>1800000</v>
      </c>
      <c r="D53" s="47"/>
      <c r="E53" s="34">
        <v>1800000</v>
      </c>
      <c r="F53" s="34"/>
      <c r="G53" s="13"/>
      <c r="H53" s="13"/>
      <c r="I53" s="13"/>
      <c r="J53" s="5"/>
      <c r="K53" s="5"/>
      <c r="N53" s="29"/>
    </row>
    <row r="54" spans="1:14" ht="74.25" customHeight="1">
      <c r="A54" s="11">
        <v>24062100</v>
      </c>
      <c r="B54" s="12" t="s">
        <v>45</v>
      </c>
      <c r="C54" s="34">
        <f>D54+E54</f>
        <v>1800000</v>
      </c>
      <c r="D54" s="47"/>
      <c r="E54" s="34">
        <v>1800000</v>
      </c>
      <c r="F54" s="34"/>
      <c r="G54" s="13"/>
      <c r="H54" s="13"/>
      <c r="I54" s="13"/>
      <c r="J54" s="5" t="e">
        <f>D54-#REF!</f>
        <v>#REF!</v>
      </c>
      <c r="K54" s="5" t="e">
        <f>E54-#REF!</f>
        <v>#REF!</v>
      </c>
      <c r="N54" s="29"/>
    </row>
    <row r="55" spans="1:14" ht="54" customHeight="1">
      <c r="A55" s="11">
        <v>24170000</v>
      </c>
      <c r="B55" s="12" t="s">
        <v>46</v>
      </c>
      <c r="C55" s="34">
        <f>D55+E55</f>
        <v>320000000</v>
      </c>
      <c r="D55" s="47"/>
      <c r="E55" s="34">
        <f>F55</f>
        <v>320000000</v>
      </c>
      <c r="F55" s="34">
        <f>320000000</f>
        <v>320000000</v>
      </c>
      <c r="G55" s="13"/>
      <c r="H55" s="13"/>
      <c r="I55" s="13"/>
      <c r="J55" s="5" t="e">
        <f>D55-#REF!</f>
        <v>#REF!</v>
      </c>
      <c r="K55" s="5" t="e">
        <f>E55-#REF!</f>
        <v>#REF!</v>
      </c>
      <c r="N55" s="29"/>
    </row>
    <row r="56" spans="1:14" s="21" customFormat="1" ht="25.5">
      <c r="A56" s="18">
        <v>25000000</v>
      </c>
      <c r="B56" s="19" t="s">
        <v>47</v>
      </c>
      <c r="C56" s="33">
        <f>C57+C58</f>
        <v>1041431100</v>
      </c>
      <c r="D56" s="45">
        <f>D57+D58</f>
        <v>0</v>
      </c>
      <c r="E56" s="33">
        <f>E57+E58</f>
        <v>1041431100</v>
      </c>
      <c r="F56" s="33">
        <f>F57+F58</f>
        <v>0</v>
      </c>
      <c r="G56" s="20"/>
      <c r="H56" s="20"/>
      <c r="I56" s="20"/>
      <c r="J56" s="5" t="e">
        <f>D56-#REF!</f>
        <v>#REF!</v>
      </c>
      <c r="K56" s="5" t="e">
        <f>E56-#REF!</f>
        <v>#REF!</v>
      </c>
      <c r="N56" s="29"/>
    </row>
    <row r="57" spans="1:14" ht="46.5">
      <c r="A57" s="11">
        <v>25010000</v>
      </c>
      <c r="B57" s="12" t="s">
        <v>48</v>
      </c>
      <c r="C57" s="34">
        <f>D57+E57</f>
        <v>1004063700</v>
      </c>
      <c r="D57" s="47"/>
      <c r="E57" s="34">
        <v>1004063700</v>
      </c>
      <c r="F57" s="34"/>
      <c r="G57" s="13"/>
      <c r="H57" s="13"/>
      <c r="I57" s="13"/>
      <c r="J57" s="5" t="e">
        <f>D57-#REF!</f>
        <v>#REF!</v>
      </c>
      <c r="K57" s="5" t="e">
        <f>E57-#REF!</f>
        <v>#REF!</v>
      </c>
      <c r="N57" s="29"/>
    </row>
    <row r="58" spans="1:14" ht="35.25" customHeight="1">
      <c r="A58" s="11">
        <v>25020000</v>
      </c>
      <c r="B58" s="12" t="s">
        <v>49</v>
      </c>
      <c r="C58" s="34">
        <f>D58+E58</f>
        <v>37367400</v>
      </c>
      <c r="D58" s="47"/>
      <c r="E58" s="34">
        <v>37367400</v>
      </c>
      <c r="F58" s="34"/>
      <c r="G58" s="13"/>
      <c r="H58" s="13"/>
      <c r="I58" s="13"/>
      <c r="J58" s="5" t="e">
        <f>D58-#REF!</f>
        <v>#REF!</v>
      </c>
      <c r="K58" s="5" t="e">
        <f>E58-#REF!</f>
        <v>#REF!</v>
      </c>
      <c r="N58" s="29"/>
    </row>
    <row r="59" spans="1:14" s="23" customFormat="1" ht="25.5">
      <c r="A59" s="1">
        <v>30000000</v>
      </c>
      <c r="B59" s="2" t="s">
        <v>50</v>
      </c>
      <c r="C59" s="32">
        <f>C60+C63</f>
        <v>290235000</v>
      </c>
      <c r="D59" s="44">
        <f>D60+D63</f>
        <v>2250000</v>
      </c>
      <c r="E59" s="32">
        <f>E60+E63</f>
        <v>287985000</v>
      </c>
      <c r="F59" s="32">
        <f>F60+F63</f>
        <v>287985000</v>
      </c>
      <c r="G59" s="6"/>
      <c r="H59" s="6"/>
      <c r="I59" s="6"/>
      <c r="J59" s="5" t="e">
        <f>D59-#REF!</f>
        <v>#REF!</v>
      </c>
      <c r="K59" s="5" t="e">
        <f>E59-#REF!</f>
        <v>#REF!</v>
      </c>
      <c r="N59" s="29"/>
    </row>
    <row r="60" spans="1:14" s="21" customFormat="1" ht="25.5">
      <c r="A60" s="18">
        <v>31000000</v>
      </c>
      <c r="B60" s="19" t="s">
        <v>51</v>
      </c>
      <c r="C60" s="33">
        <f>C61+C62</f>
        <v>72250000</v>
      </c>
      <c r="D60" s="45">
        <f>D61+D62</f>
        <v>2250000</v>
      </c>
      <c r="E60" s="33">
        <f>E61+E62</f>
        <v>70000000</v>
      </c>
      <c r="F60" s="33">
        <f>F61+F62</f>
        <v>70000000</v>
      </c>
      <c r="G60" s="20"/>
      <c r="H60" s="20"/>
      <c r="I60" s="20"/>
      <c r="J60" s="5" t="e">
        <f>D60-#REF!</f>
        <v>#REF!</v>
      </c>
      <c r="K60" s="5" t="e">
        <f>E60-#REF!</f>
        <v>#REF!</v>
      </c>
      <c r="N60" s="29"/>
    </row>
    <row r="61" spans="1:14" ht="116.25">
      <c r="A61" s="11">
        <v>31010200</v>
      </c>
      <c r="B61" s="12" t="s">
        <v>52</v>
      </c>
      <c r="C61" s="34">
        <f>D61+E61</f>
        <v>2250000</v>
      </c>
      <c r="D61" s="42">
        <v>2250000</v>
      </c>
      <c r="E61" s="36"/>
      <c r="F61" s="36"/>
      <c r="G61" s="13"/>
      <c r="H61" s="13"/>
      <c r="I61" s="13"/>
      <c r="J61" s="5" t="e">
        <f>D61-#REF!</f>
        <v>#REF!</v>
      </c>
      <c r="K61" s="5" t="e">
        <f>E61-#REF!</f>
        <v>#REF!</v>
      </c>
      <c r="N61" s="29"/>
    </row>
    <row r="62" spans="1:14" ht="69.75">
      <c r="A62" s="11">
        <v>31030000</v>
      </c>
      <c r="B62" s="12" t="s">
        <v>53</v>
      </c>
      <c r="C62" s="34">
        <f>D62+E62</f>
        <v>70000000</v>
      </c>
      <c r="D62" s="42"/>
      <c r="E62" s="36">
        <f>F62</f>
        <v>70000000</v>
      </c>
      <c r="F62" s="36">
        <v>70000000</v>
      </c>
      <c r="G62" s="13"/>
      <c r="H62" s="13"/>
      <c r="I62" s="13"/>
      <c r="J62" s="5" t="e">
        <f>D62-#REF!</f>
        <v>#REF!</v>
      </c>
      <c r="K62" s="5" t="e">
        <f>E62-#REF!</f>
        <v>#REF!</v>
      </c>
      <c r="N62" s="29"/>
    </row>
    <row r="63" spans="1:14" s="21" customFormat="1" ht="25.5">
      <c r="A63" s="18">
        <v>33000000</v>
      </c>
      <c r="B63" s="19" t="s">
        <v>54</v>
      </c>
      <c r="C63" s="33">
        <f>C64</f>
        <v>217985000</v>
      </c>
      <c r="D63" s="45">
        <f>D64</f>
        <v>0</v>
      </c>
      <c r="E63" s="33">
        <f>E64</f>
        <v>217985000</v>
      </c>
      <c r="F63" s="33">
        <f>F64</f>
        <v>217985000</v>
      </c>
      <c r="G63" s="20"/>
      <c r="H63" s="20"/>
      <c r="I63" s="20"/>
      <c r="J63" s="5" t="e">
        <f>D63-#REF!</f>
        <v>#REF!</v>
      </c>
      <c r="K63" s="5" t="e">
        <f>E63-#REF!</f>
        <v>#REF!</v>
      </c>
      <c r="N63" s="29"/>
    </row>
    <row r="64" spans="1:14" ht="25.5">
      <c r="A64" s="11">
        <v>33010000</v>
      </c>
      <c r="B64" s="12" t="s">
        <v>55</v>
      </c>
      <c r="C64" s="34">
        <f aca="true" t="shared" si="1" ref="C64:C71">D64+E64</f>
        <v>217985000</v>
      </c>
      <c r="D64" s="42"/>
      <c r="E64" s="37">
        <f>F64</f>
        <v>217985000</v>
      </c>
      <c r="F64" s="36">
        <v>217985000</v>
      </c>
      <c r="G64" s="13"/>
      <c r="H64" s="13"/>
      <c r="I64" s="13"/>
      <c r="J64" s="5" t="e">
        <f>D64-#REF!</f>
        <v>#REF!</v>
      </c>
      <c r="K64" s="5" t="e">
        <f>E64-#REF!</f>
        <v>#REF!</v>
      </c>
      <c r="N64" s="29"/>
    </row>
    <row r="65" spans="1:14" ht="25.5">
      <c r="A65" s="1">
        <v>50000000</v>
      </c>
      <c r="B65" s="2" t="s">
        <v>61</v>
      </c>
      <c r="C65" s="32">
        <f t="shared" si="1"/>
        <v>354000000</v>
      </c>
      <c r="D65" s="44">
        <f>D66</f>
        <v>0</v>
      </c>
      <c r="E65" s="32">
        <f>E66</f>
        <v>354000000</v>
      </c>
      <c r="F65" s="32">
        <f>F66</f>
        <v>0</v>
      </c>
      <c r="G65" s="13"/>
      <c r="H65" s="13"/>
      <c r="I65" s="13"/>
      <c r="J65" s="5"/>
      <c r="K65" s="5"/>
      <c r="N65" s="29"/>
    </row>
    <row r="66" spans="1:14" ht="69.75">
      <c r="A66" s="18">
        <v>50110000</v>
      </c>
      <c r="B66" s="22" t="s">
        <v>62</v>
      </c>
      <c r="C66" s="33">
        <f t="shared" si="1"/>
        <v>354000000</v>
      </c>
      <c r="D66" s="45">
        <f>D67+D68+D69+D70</f>
        <v>0</v>
      </c>
      <c r="E66" s="33">
        <f>E67+E68+E69+E70+E71</f>
        <v>354000000</v>
      </c>
      <c r="F66" s="33">
        <f>F67+F68+F69+F70</f>
        <v>0</v>
      </c>
      <c r="G66" s="13"/>
      <c r="H66" s="13"/>
      <c r="I66" s="13"/>
      <c r="J66" s="5"/>
      <c r="K66" s="5"/>
      <c r="N66" s="29"/>
    </row>
    <row r="67" spans="1:14" ht="46.5">
      <c r="A67" s="11">
        <v>50110002</v>
      </c>
      <c r="B67" s="15" t="s">
        <v>63</v>
      </c>
      <c r="C67" s="34">
        <f t="shared" si="1"/>
        <v>11000000</v>
      </c>
      <c r="D67" s="42"/>
      <c r="E67" s="36">
        <v>11000000</v>
      </c>
      <c r="F67" s="36"/>
      <c r="G67" s="13"/>
      <c r="H67" s="13"/>
      <c r="I67" s="13"/>
      <c r="J67" s="5"/>
      <c r="K67" s="5"/>
      <c r="N67" s="29"/>
    </row>
    <row r="68" spans="1:14" ht="125.25" customHeight="1">
      <c r="A68" s="11">
        <v>50110004</v>
      </c>
      <c r="B68" s="15" t="s">
        <v>75</v>
      </c>
      <c r="C68" s="34">
        <f t="shared" si="1"/>
        <v>75000000</v>
      </c>
      <c r="D68" s="42"/>
      <c r="E68" s="36">
        <v>75000000</v>
      </c>
      <c r="F68" s="36"/>
      <c r="G68" s="13"/>
      <c r="H68" s="13"/>
      <c r="I68" s="13"/>
      <c r="J68" s="5"/>
      <c r="K68" s="5"/>
      <c r="N68" s="29"/>
    </row>
    <row r="69" spans="1:14" ht="116.25">
      <c r="A69" s="11">
        <v>50110005</v>
      </c>
      <c r="B69" s="16" t="s">
        <v>64</v>
      </c>
      <c r="C69" s="34">
        <f t="shared" si="1"/>
        <v>148000000</v>
      </c>
      <c r="D69" s="42"/>
      <c r="E69" s="36">
        <v>148000000</v>
      </c>
      <c r="F69" s="36"/>
      <c r="G69" s="13"/>
      <c r="H69" s="13"/>
      <c r="I69" s="13"/>
      <c r="J69" s="5"/>
      <c r="K69" s="5"/>
      <c r="N69" s="29"/>
    </row>
    <row r="70" spans="1:14" ht="46.5">
      <c r="A70" s="11">
        <v>50110009</v>
      </c>
      <c r="B70" s="16" t="s">
        <v>65</v>
      </c>
      <c r="C70" s="34">
        <f t="shared" si="1"/>
        <v>20000000</v>
      </c>
      <c r="D70" s="42"/>
      <c r="E70" s="36">
        <v>20000000</v>
      </c>
      <c r="F70" s="36"/>
      <c r="G70" s="13"/>
      <c r="H70" s="13"/>
      <c r="I70" s="13"/>
      <c r="J70" s="5"/>
      <c r="K70" s="5"/>
      <c r="N70" s="29"/>
    </row>
    <row r="71" spans="1:14" ht="36.75" customHeight="1">
      <c r="A71" s="11" t="s">
        <v>101</v>
      </c>
      <c r="B71" s="16" t="s">
        <v>102</v>
      </c>
      <c r="C71" s="34">
        <f t="shared" si="1"/>
        <v>100000000</v>
      </c>
      <c r="D71" s="42"/>
      <c r="E71" s="36">
        <v>100000000</v>
      </c>
      <c r="F71" s="36"/>
      <c r="G71" s="13"/>
      <c r="H71" s="13"/>
      <c r="I71" s="13"/>
      <c r="J71" s="5"/>
      <c r="K71" s="5"/>
      <c r="N71" s="29"/>
    </row>
    <row r="72" spans="1:14" ht="51">
      <c r="A72" s="11"/>
      <c r="B72" s="3" t="s">
        <v>98</v>
      </c>
      <c r="C72" s="32">
        <f>C6+C36+C59+C65</f>
        <v>41185864100</v>
      </c>
      <c r="D72" s="44">
        <f>D6+D36+D59+D65</f>
        <v>39111048000</v>
      </c>
      <c r="E72" s="32">
        <f>E6+E36+E59+E65</f>
        <v>2074816100</v>
      </c>
      <c r="F72" s="32">
        <f>F6+F36+F59+F65</f>
        <v>632985000</v>
      </c>
      <c r="G72" s="13"/>
      <c r="H72" s="13"/>
      <c r="I72" s="13"/>
      <c r="J72" s="5"/>
      <c r="K72" s="5"/>
      <c r="N72" s="29"/>
    </row>
    <row r="73" spans="1:14" s="23" customFormat="1" ht="25.5">
      <c r="A73" s="1">
        <v>40000000</v>
      </c>
      <c r="B73" s="2" t="s">
        <v>56</v>
      </c>
      <c r="C73" s="32">
        <f>D73+E73</f>
        <v>13778436600</v>
      </c>
      <c r="D73" s="48">
        <f>D74</f>
        <v>12310916300</v>
      </c>
      <c r="E73" s="38">
        <f>E74</f>
        <v>1467520300</v>
      </c>
      <c r="F73" s="38">
        <f>F74</f>
        <v>0</v>
      </c>
      <c r="G73" s="6"/>
      <c r="H73" s="6"/>
      <c r="I73" s="6"/>
      <c r="J73" s="5" t="e">
        <f>D73-#REF!</f>
        <v>#REF!</v>
      </c>
      <c r="K73" s="5" t="e">
        <f>E73-#REF!</f>
        <v>#REF!</v>
      </c>
      <c r="N73" s="29"/>
    </row>
    <row r="74" spans="1:14" s="21" customFormat="1" ht="25.5">
      <c r="A74" s="18">
        <v>41000000</v>
      </c>
      <c r="B74" s="19" t="s">
        <v>57</v>
      </c>
      <c r="C74" s="33">
        <f>D74+E74</f>
        <v>13778436600</v>
      </c>
      <c r="D74" s="49">
        <f>D77+D75</f>
        <v>12310916300</v>
      </c>
      <c r="E74" s="39">
        <f>E77+E75</f>
        <v>1467520300</v>
      </c>
      <c r="F74" s="39">
        <f>F77</f>
        <v>0</v>
      </c>
      <c r="G74" s="20"/>
      <c r="H74" s="20"/>
      <c r="I74" s="20"/>
      <c r="J74" s="5" t="e">
        <f>D74-#REF!</f>
        <v>#REF!</v>
      </c>
      <c r="K74" s="5" t="e">
        <f>E74-#REF!</f>
        <v>#REF!</v>
      </c>
      <c r="N74" s="29"/>
    </row>
    <row r="75" spans="1:14" s="21" customFormat="1" ht="25.5">
      <c r="A75" s="18">
        <v>41020000</v>
      </c>
      <c r="B75" s="19" t="s">
        <v>87</v>
      </c>
      <c r="C75" s="33">
        <f>D75</f>
        <v>53808800</v>
      </c>
      <c r="D75" s="49">
        <f>D76</f>
        <v>53808800</v>
      </c>
      <c r="E75" s="39"/>
      <c r="F75" s="39"/>
      <c r="G75" s="20"/>
      <c r="H75" s="20"/>
      <c r="I75" s="20"/>
      <c r="J75" s="5"/>
      <c r="K75" s="5"/>
      <c r="N75" s="29"/>
    </row>
    <row r="76" spans="1:14" s="21" customFormat="1" ht="98.25" customHeight="1">
      <c r="A76" s="11">
        <v>41021000</v>
      </c>
      <c r="B76" s="12" t="s">
        <v>80</v>
      </c>
      <c r="C76" s="36">
        <f>D76</f>
        <v>53808800</v>
      </c>
      <c r="D76" s="42">
        <v>53808800</v>
      </c>
      <c r="E76" s="39"/>
      <c r="F76" s="39"/>
      <c r="G76" s="20"/>
      <c r="H76" s="20"/>
      <c r="I76" s="20"/>
      <c r="J76" s="5"/>
      <c r="K76" s="5"/>
      <c r="N76" s="29"/>
    </row>
    <row r="77" spans="1:14" ht="25.5">
      <c r="A77" s="18">
        <v>41030000</v>
      </c>
      <c r="B77" s="19" t="s">
        <v>88</v>
      </c>
      <c r="C77" s="33">
        <f aca="true" t="shared" si="2" ref="C77:C96">D77+E77</f>
        <v>13724627800</v>
      </c>
      <c r="D77" s="45">
        <f>D78+D79+D80+D81+D82+D83+D84+D85+D86+D87+D88+D89+D90+D91+D92+D93+D94+D95+D96</f>
        <v>12257107500</v>
      </c>
      <c r="E77" s="33">
        <f>E96+E94</f>
        <v>1467520300</v>
      </c>
      <c r="F77" s="33"/>
      <c r="G77" s="13"/>
      <c r="H77" s="13"/>
      <c r="I77" s="13"/>
      <c r="J77" s="5" t="e">
        <f>D77-#REF!</f>
        <v>#REF!</v>
      </c>
      <c r="K77" s="5" t="e">
        <f>E77-#REF!</f>
        <v>#REF!</v>
      </c>
      <c r="N77" s="29"/>
    </row>
    <row r="78" spans="1:14" ht="322.5" customHeight="1" hidden="1">
      <c r="A78" s="11">
        <v>41030500</v>
      </c>
      <c r="B78" s="12" t="s">
        <v>90</v>
      </c>
      <c r="C78" s="34">
        <f t="shared" si="2"/>
        <v>0</v>
      </c>
      <c r="D78" s="42"/>
      <c r="E78" s="33"/>
      <c r="F78" s="33"/>
      <c r="G78" s="13"/>
      <c r="H78" s="13"/>
      <c r="I78" s="13"/>
      <c r="J78" s="5"/>
      <c r="K78" s="5"/>
      <c r="N78" s="29"/>
    </row>
    <row r="79" spans="1:14" ht="234.75" customHeight="1">
      <c r="A79" s="11">
        <v>41030600</v>
      </c>
      <c r="B79" s="12" t="s">
        <v>81</v>
      </c>
      <c r="C79" s="34">
        <f t="shared" si="2"/>
        <v>2865694400</v>
      </c>
      <c r="D79" s="42">
        <v>2865694400</v>
      </c>
      <c r="E79" s="36"/>
      <c r="F79" s="36"/>
      <c r="G79" s="13"/>
      <c r="H79" s="13"/>
      <c r="I79" s="13"/>
      <c r="J79" s="5" t="e">
        <f>D79-#REF!</f>
        <v>#REF!</v>
      </c>
      <c r="K79" s="5" t="e">
        <f>E79-#REF!</f>
        <v>#REF!</v>
      </c>
      <c r="N79" s="29"/>
    </row>
    <row r="80" spans="1:14" ht="165" customHeight="1">
      <c r="A80" s="11">
        <v>41030800</v>
      </c>
      <c r="B80" s="12" t="s">
        <v>82</v>
      </c>
      <c r="C80" s="34">
        <f t="shared" si="2"/>
        <v>1653144800</v>
      </c>
      <c r="D80" s="42">
        <v>1653144800</v>
      </c>
      <c r="E80" s="36"/>
      <c r="F80" s="36"/>
      <c r="G80" s="13"/>
      <c r="H80" s="13"/>
      <c r="I80" s="13"/>
      <c r="J80" s="5" t="e">
        <f>D80-#REF!</f>
        <v>#REF!</v>
      </c>
      <c r="K80" s="5" t="e">
        <f>E80-#REF!</f>
        <v>#REF!</v>
      </c>
      <c r="N80" s="29"/>
    </row>
    <row r="81" spans="1:14" ht="93">
      <c r="A81" s="11">
        <v>41031000</v>
      </c>
      <c r="B81" s="12" t="s">
        <v>58</v>
      </c>
      <c r="C81" s="34">
        <f t="shared" si="2"/>
        <v>264300</v>
      </c>
      <c r="D81" s="42">
        <v>264300</v>
      </c>
      <c r="E81" s="36"/>
      <c r="F81" s="36"/>
      <c r="G81" s="13"/>
      <c r="H81" s="13"/>
      <c r="I81" s="13"/>
      <c r="J81" s="5" t="e">
        <f>D81-#REF!</f>
        <v>#REF!</v>
      </c>
      <c r="K81" s="5" t="e">
        <f>E81-#REF!</f>
        <v>#REF!</v>
      </c>
      <c r="N81" s="29"/>
    </row>
    <row r="82" spans="1:14" ht="80.25" customHeight="1">
      <c r="A82" s="11">
        <v>41032600</v>
      </c>
      <c r="B82" s="12" t="s">
        <v>72</v>
      </c>
      <c r="C82" s="34">
        <f t="shared" si="2"/>
        <v>10479500</v>
      </c>
      <c r="D82" s="42">
        <v>10479500</v>
      </c>
      <c r="E82" s="36"/>
      <c r="F82" s="36"/>
      <c r="G82" s="13"/>
      <c r="H82" s="13"/>
      <c r="I82" s="13"/>
      <c r="J82" s="5"/>
      <c r="K82" s="5"/>
      <c r="N82" s="29"/>
    </row>
    <row r="83" spans="1:14" ht="72" customHeight="1">
      <c r="A83" s="11">
        <v>41033600</v>
      </c>
      <c r="B83" s="12" t="s">
        <v>74</v>
      </c>
      <c r="C83" s="34">
        <f t="shared" si="2"/>
        <v>18985900</v>
      </c>
      <c r="D83" s="42">
        <v>18985900</v>
      </c>
      <c r="E83" s="36"/>
      <c r="F83" s="36"/>
      <c r="G83" s="13"/>
      <c r="H83" s="13"/>
      <c r="I83" s="13"/>
      <c r="J83" s="5"/>
      <c r="K83" s="5"/>
      <c r="N83" s="29"/>
    </row>
    <row r="84" spans="1:14" ht="69.75">
      <c r="A84" s="11">
        <v>41033700</v>
      </c>
      <c r="B84" s="12" t="s">
        <v>73</v>
      </c>
      <c r="C84" s="34">
        <f t="shared" si="2"/>
        <v>1440800</v>
      </c>
      <c r="D84" s="42">
        <v>1440800</v>
      </c>
      <c r="E84" s="36"/>
      <c r="F84" s="36"/>
      <c r="G84" s="13"/>
      <c r="H84" s="13"/>
      <c r="I84" s="13"/>
      <c r="J84" s="5"/>
      <c r="K84" s="5"/>
      <c r="N84" s="29"/>
    </row>
    <row r="85" spans="1:14" ht="99" customHeight="1" hidden="1">
      <c r="A85" s="11">
        <v>41033800</v>
      </c>
      <c r="B85" s="12" t="s">
        <v>93</v>
      </c>
      <c r="C85" s="34">
        <f t="shared" si="2"/>
        <v>0</v>
      </c>
      <c r="D85" s="42"/>
      <c r="E85" s="36"/>
      <c r="F85" s="36"/>
      <c r="G85" s="13"/>
      <c r="H85" s="13"/>
      <c r="I85" s="13"/>
      <c r="J85" s="5"/>
      <c r="K85" s="5"/>
      <c r="N85" s="29"/>
    </row>
    <row r="86" spans="1:14" ht="46.5">
      <c r="A86" s="11">
        <v>41033900</v>
      </c>
      <c r="B86" s="12" t="s">
        <v>59</v>
      </c>
      <c r="C86" s="34">
        <f t="shared" si="2"/>
        <v>3451424900</v>
      </c>
      <c r="D86" s="42">
        <v>3451424900</v>
      </c>
      <c r="E86" s="36"/>
      <c r="F86" s="36"/>
      <c r="G86" s="13"/>
      <c r="H86" s="13"/>
      <c r="I86" s="13"/>
      <c r="J86" s="5" t="e">
        <f>D86-#REF!</f>
        <v>#REF!</v>
      </c>
      <c r="K86" s="5" t="e">
        <f>E86-#REF!</f>
        <v>#REF!</v>
      </c>
      <c r="N86" s="29"/>
    </row>
    <row r="87" spans="1:14" ht="52.5" customHeight="1">
      <c r="A87" s="11">
        <v>41034200</v>
      </c>
      <c r="B87" s="12" t="s">
        <v>60</v>
      </c>
      <c r="C87" s="34">
        <f t="shared" si="2"/>
        <v>4199262000</v>
      </c>
      <c r="D87" s="42">
        <v>4199262000</v>
      </c>
      <c r="E87" s="36"/>
      <c r="F87" s="36"/>
      <c r="G87" s="13"/>
      <c r="H87" s="13"/>
      <c r="I87" s="13"/>
      <c r="J87" s="5" t="e">
        <f>D87-#REF!</f>
        <v>#REF!</v>
      </c>
      <c r="K87" s="5" t="e">
        <f>E87-#REF!</f>
        <v>#REF!</v>
      </c>
      <c r="N87" s="29"/>
    </row>
    <row r="88" spans="1:14" ht="120.75" customHeight="1">
      <c r="A88" s="11">
        <v>41034400</v>
      </c>
      <c r="B88" s="12" t="s">
        <v>83</v>
      </c>
      <c r="C88" s="34">
        <f t="shared" si="2"/>
        <v>13908300</v>
      </c>
      <c r="D88" s="42">
        <v>13908300</v>
      </c>
      <c r="E88" s="36"/>
      <c r="F88" s="36"/>
      <c r="G88" s="13"/>
      <c r="H88" s="13"/>
      <c r="I88" s="13"/>
      <c r="J88" s="5"/>
      <c r="K88" s="5"/>
      <c r="N88" s="29"/>
    </row>
    <row r="89" spans="1:14" ht="80.25" customHeight="1" hidden="1">
      <c r="A89" s="11">
        <v>41034500</v>
      </c>
      <c r="B89" s="12" t="s">
        <v>89</v>
      </c>
      <c r="C89" s="34">
        <f t="shared" si="2"/>
        <v>0</v>
      </c>
      <c r="D89" s="42"/>
      <c r="E89" s="36"/>
      <c r="F89" s="36"/>
      <c r="G89" s="13"/>
      <c r="H89" s="13"/>
      <c r="I89" s="13"/>
      <c r="J89" s="5"/>
      <c r="K89" s="5"/>
      <c r="N89" s="29"/>
    </row>
    <row r="90" spans="1:14" ht="75" customHeight="1">
      <c r="A90" s="11">
        <v>41035400</v>
      </c>
      <c r="B90" s="12" t="s">
        <v>85</v>
      </c>
      <c r="C90" s="34">
        <f t="shared" si="2"/>
        <v>26500600</v>
      </c>
      <c r="D90" s="42">
        <v>26500600</v>
      </c>
      <c r="E90" s="36"/>
      <c r="F90" s="36"/>
      <c r="G90" s="13"/>
      <c r="H90" s="13"/>
      <c r="I90" s="13"/>
      <c r="J90" s="5"/>
      <c r="K90" s="5"/>
      <c r="N90" s="29"/>
    </row>
    <row r="91" spans="1:14" ht="213.75" customHeight="1">
      <c r="A91" s="11">
        <v>41035800</v>
      </c>
      <c r="B91" s="12" t="s">
        <v>71</v>
      </c>
      <c r="C91" s="34">
        <f t="shared" si="2"/>
        <v>16002000</v>
      </c>
      <c r="D91" s="42">
        <v>16002000</v>
      </c>
      <c r="E91" s="36"/>
      <c r="F91" s="36"/>
      <c r="G91" s="13"/>
      <c r="H91" s="13"/>
      <c r="I91" s="13"/>
      <c r="J91" s="5"/>
      <c r="K91" s="5"/>
      <c r="N91" s="29"/>
    </row>
    <row r="92" spans="1:14" ht="275.25" customHeight="1" hidden="1">
      <c r="A92" s="11">
        <v>41036100</v>
      </c>
      <c r="B92" s="12" t="s">
        <v>91</v>
      </c>
      <c r="C92" s="34">
        <f t="shared" si="2"/>
        <v>0</v>
      </c>
      <c r="D92" s="42"/>
      <c r="E92" s="36"/>
      <c r="F92" s="36"/>
      <c r="G92" s="13"/>
      <c r="H92" s="13"/>
      <c r="I92" s="13"/>
      <c r="J92" s="5"/>
      <c r="K92" s="5"/>
      <c r="N92" s="29"/>
    </row>
    <row r="93" spans="1:14" ht="286.5" customHeight="1" hidden="1">
      <c r="A93" s="11">
        <v>41036400</v>
      </c>
      <c r="B93" s="12" t="s">
        <v>92</v>
      </c>
      <c r="C93" s="34">
        <f t="shared" si="2"/>
        <v>0</v>
      </c>
      <c r="D93" s="42"/>
      <c r="E93" s="36"/>
      <c r="F93" s="36"/>
      <c r="G93" s="13"/>
      <c r="H93" s="13"/>
      <c r="I93" s="13"/>
      <c r="J93" s="5"/>
      <c r="K93" s="5"/>
      <c r="N93" s="29"/>
    </row>
    <row r="94" spans="1:14" ht="305.25" customHeight="1" hidden="1">
      <c r="A94" s="11">
        <v>41036600</v>
      </c>
      <c r="B94" s="12" t="s">
        <v>86</v>
      </c>
      <c r="C94" s="34">
        <f t="shared" si="2"/>
        <v>0</v>
      </c>
      <c r="D94" s="42"/>
      <c r="E94" s="36"/>
      <c r="F94" s="36"/>
      <c r="G94" s="13"/>
      <c r="H94" s="13"/>
      <c r="I94" s="13"/>
      <c r="J94" s="5"/>
      <c r="K94" s="5"/>
      <c r="N94" s="29"/>
    </row>
    <row r="95" spans="1:14" ht="80.25" customHeight="1" hidden="1">
      <c r="A95" s="11">
        <v>41037200</v>
      </c>
      <c r="B95" s="12" t="s">
        <v>94</v>
      </c>
      <c r="C95" s="34"/>
      <c r="D95" s="42"/>
      <c r="E95" s="36"/>
      <c r="F95" s="36"/>
      <c r="G95" s="13"/>
      <c r="H95" s="13"/>
      <c r="I95" s="13"/>
      <c r="J95" s="5"/>
      <c r="K95" s="5"/>
      <c r="N95" s="29"/>
    </row>
    <row r="96" spans="1:14" ht="127.5" customHeight="1">
      <c r="A96" s="11">
        <v>41037300</v>
      </c>
      <c r="B96" s="12" t="s">
        <v>84</v>
      </c>
      <c r="C96" s="36">
        <f t="shared" si="2"/>
        <v>1467520300</v>
      </c>
      <c r="D96" s="42"/>
      <c r="E96" s="36">
        <v>1467520300</v>
      </c>
      <c r="F96" s="40"/>
      <c r="G96" s="13"/>
      <c r="H96" s="13"/>
      <c r="I96" s="13"/>
      <c r="J96" s="5" t="e">
        <f>D91-#REF!</f>
        <v>#REF!</v>
      </c>
      <c r="K96" s="5" t="e">
        <f>E91-#REF!</f>
        <v>#REF!</v>
      </c>
      <c r="N96" s="29"/>
    </row>
    <row r="97" spans="1:15" s="24" customFormat="1" ht="26.25">
      <c r="A97" s="1"/>
      <c r="B97" s="3" t="s">
        <v>99</v>
      </c>
      <c r="C97" s="32">
        <f>C72+C73</f>
        <v>54964300700</v>
      </c>
      <c r="D97" s="44">
        <f>D72+D73</f>
        <v>51421964300</v>
      </c>
      <c r="E97" s="32">
        <f>E72+E73</f>
        <v>3542336400</v>
      </c>
      <c r="F97" s="32">
        <f>F72+F73</f>
        <v>632985000</v>
      </c>
      <c r="G97" s="6"/>
      <c r="H97" s="6"/>
      <c r="I97" s="6"/>
      <c r="J97" s="5"/>
      <c r="K97" s="5"/>
      <c r="N97" s="29"/>
      <c r="O97" s="29"/>
    </row>
    <row r="98" spans="1:14" s="23" customFormat="1" ht="78.75" customHeight="1">
      <c r="A98" s="30" t="s">
        <v>66</v>
      </c>
      <c r="B98" s="30"/>
      <c r="C98" s="30"/>
      <c r="D98" s="50"/>
      <c r="E98" s="30"/>
      <c r="F98" s="30" t="s">
        <v>67</v>
      </c>
      <c r="G98" s="30"/>
      <c r="H98" s="30"/>
      <c r="I98" s="30"/>
      <c r="J98" s="5" t="e">
        <f>D98-#REF!</f>
        <v>#REF!</v>
      </c>
      <c r="K98" s="5" t="e">
        <f>E98-#REF!</f>
        <v>#REF!</v>
      </c>
      <c r="N98" s="31"/>
    </row>
    <row r="99" ht="25.5">
      <c r="K99" s="5" t="e">
        <f>E99-#REF!</f>
        <v>#REF!</v>
      </c>
    </row>
    <row r="100" spans="3:11" ht="25.5">
      <c r="C100" s="17">
        <f>C6+C36+C59</f>
        <v>40831864100</v>
      </c>
      <c r="D100" s="17">
        <f>D6+D36+D59+D65</f>
        <v>39111048000</v>
      </c>
      <c r="E100" s="17">
        <f>E6+E36+E59+E65</f>
        <v>2074816100</v>
      </c>
      <c r="F100" s="17">
        <f>F6+F36+F59</f>
        <v>632985000</v>
      </c>
      <c r="J100" s="17" t="e">
        <f>#REF!-J77</f>
        <v>#REF!</v>
      </c>
      <c r="K100" s="5" t="e">
        <f>E100-#REF!</f>
        <v>#REF!</v>
      </c>
    </row>
    <row r="101" ht="25.5">
      <c r="K101" s="5" t="e">
        <f>E101-#REF!</f>
        <v>#REF!</v>
      </c>
    </row>
    <row r="102" spans="3:11" ht="25.5">
      <c r="C102" s="17"/>
      <c r="D102" s="52"/>
      <c r="E102" s="17">
        <f>E100-E56</f>
        <v>1033385000</v>
      </c>
      <c r="K102" s="5"/>
    </row>
    <row r="103" spans="5:11" ht="25.5">
      <c r="E103" s="17"/>
      <c r="K103" s="5"/>
    </row>
    <row r="104" spans="3:11" ht="23.25">
      <c r="C104" s="17">
        <f>C97-'[1]2019 '!$C$97</f>
        <v>0</v>
      </c>
      <c r="D104" s="52">
        <f>D97-'[2]2019 '!$D$97</f>
        <v>0</v>
      </c>
      <c r="E104" s="52">
        <f>E97-'[2]2019 '!$E$97</f>
        <v>0</v>
      </c>
      <c r="F104" s="52">
        <f>F97-'[2]2019 '!$F$97</f>
        <v>0</v>
      </c>
      <c r="G104" s="17"/>
      <c r="H104" s="17"/>
      <c r="I104" s="17"/>
      <c r="J104" s="17"/>
      <c r="K104" s="17"/>
    </row>
    <row r="105" spans="3:11" ht="25.5">
      <c r="C105" s="17"/>
      <c r="D105" s="52"/>
      <c r="E105" s="17"/>
      <c r="K105" s="5"/>
    </row>
    <row r="106" ht="25.5">
      <c r="K106" s="5"/>
    </row>
    <row r="107" spans="3:11" ht="25.5">
      <c r="C107" s="17"/>
      <c r="D107" s="52"/>
      <c r="E107" s="17"/>
      <c r="F107" s="17"/>
      <c r="K107" s="5" t="e">
        <f>E107-#REF!</f>
        <v>#REF!</v>
      </c>
    </row>
  </sheetData>
  <sheetProtection/>
  <mergeCells count="7">
    <mergeCell ref="D1:F1"/>
    <mergeCell ref="A2:E2"/>
    <mergeCell ref="A4:A5"/>
    <mergeCell ref="B4:B5"/>
    <mergeCell ref="C4:C5"/>
    <mergeCell ref="D4:D5"/>
    <mergeCell ref="E4:F4"/>
  </mergeCells>
  <printOptions/>
  <pageMargins left="0.5118110236220472" right="0.4330708661417323" top="0.5118110236220472" bottom="0.5511811023622047" header="0.31496062992125984" footer="0.35433070866141736"/>
  <pageSetup fitToHeight="4" fitToWidth="4" horizontalDpi="600" verticalDpi="600" orientation="portrait" paperSize="9" scale="42"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sheetPr>
    <tabColor rgb="FF92D050"/>
  </sheetPr>
  <dimension ref="A1:O108"/>
  <sheetViews>
    <sheetView view="pageBreakPreview" zoomScale="55" zoomScaleNormal="80" zoomScaleSheetLayoutView="55" zoomScalePageLayoutView="0" workbookViewId="0" topLeftCell="A1">
      <selection activeCell="D8" sqref="D8"/>
    </sheetView>
  </sheetViews>
  <sheetFormatPr defaultColWidth="9.00390625" defaultRowHeight="12.75"/>
  <cols>
    <col min="1" max="1" width="23.25390625" style="8" customWidth="1"/>
    <col min="2" max="2" width="89.75390625" style="8" customWidth="1"/>
    <col min="3" max="3" width="30.625" style="8" customWidth="1"/>
    <col min="4" max="4" width="30.75390625" style="51" customWidth="1"/>
    <col min="5" max="5" width="25.125" style="8" customWidth="1"/>
    <col min="6" max="6" width="25.25390625" style="8" customWidth="1"/>
    <col min="7" max="7" width="7.875" style="8" hidden="1" customWidth="1"/>
    <col min="8" max="8" width="25.375" style="8" hidden="1" customWidth="1"/>
    <col min="9" max="9" width="18.25390625" style="8" hidden="1" customWidth="1"/>
    <col min="10" max="10" width="55.75390625" style="8" hidden="1" customWidth="1"/>
    <col min="11" max="11" width="49.75390625" style="8" hidden="1" customWidth="1"/>
    <col min="12" max="12" width="28.75390625" style="9" customWidth="1"/>
    <col min="13" max="13" width="9.125" style="9" customWidth="1"/>
    <col min="14" max="14" width="25.25390625" style="9" bestFit="1" customWidth="1"/>
    <col min="15" max="15" width="24.125" style="9" bestFit="1" customWidth="1"/>
    <col min="16" max="16384" width="9.125" style="9" customWidth="1"/>
  </cols>
  <sheetData>
    <row r="1" spans="4:6" ht="97.5" customHeight="1">
      <c r="D1" s="63" t="s">
        <v>103</v>
      </c>
      <c r="E1" s="63"/>
      <c r="F1" s="63"/>
    </row>
    <row r="2" spans="1:5" ht="33" customHeight="1">
      <c r="A2" s="64" t="s">
        <v>97</v>
      </c>
      <c r="B2" s="65"/>
      <c r="C2" s="65"/>
      <c r="D2" s="65"/>
      <c r="E2" s="65"/>
    </row>
    <row r="3" spans="2:6" ht="34.5" customHeight="1">
      <c r="B3" s="26"/>
      <c r="C3" s="26"/>
      <c r="D3" s="43"/>
      <c r="E3" s="26"/>
      <c r="F3" s="27" t="s">
        <v>100</v>
      </c>
    </row>
    <row r="4" spans="1:6" ht="21.75" customHeight="1">
      <c r="A4" s="66" t="s">
        <v>0</v>
      </c>
      <c r="B4" s="66" t="s">
        <v>1</v>
      </c>
      <c r="C4" s="66" t="s">
        <v>2</v>
      </c>
      <c r="D4" s="67" t="s">
        <v>3</v>
      </c>
      <c r="E4" s="66" t="s">
        <v>4</v>
      </c>
      <c r="F4" s="66"/>
    </row>
    <row r="5" spans="1:6" ht="43.5" customHeight="1">
      <c r="A5" s="66"/>
      <c r="B5" s="66"/>
      <c r="C5" s="66"/>
      <c r="D5" s="67"/>
      <c r="E5" s="10" t="s">
        <v>2</v>
      </c>
      <c r="F5" s="10" t="s">
        <v>5</v>
      </c>
    </row>
    <row r="6" spans="1:11" s="23" customFormat="1" ht="25.5">
      <c r="A6" s="1">
        <v>10000000</v>
      </c>
      <c r="B6" s="2" t="s">
        <v>6</v>
      </c>
      <c r="C6" s="32">
        <f>C7+C10+C14+C18+C33</f>
        <v>40430748000</v>
      </c>
      <c r="D6" s="44">
        <f>D7+D10+D14+D18+D33</f>
        <v>40387948000</v>
      </c>
      <c r="E6" s="32">
        <f>E7+E10+E14+E18+E33</f>
        <v>42800000</v>
      </c>
      <c r="F6" s="32">
        <f>F7+F10+F14+F18</f>
        <v>0</v>
      </c>
      <c r="G6" s="4"/>
      <c r="H6" s="5">
        <f>D6+E6</f>
        <v>40430748000</v>
      </c>
      <c r="I6" s="4"/>
      <c r="J6" s="5"/>
      <c r="K6" s="5" t="e">
        <f>E6-#REF!</f>
        <v>#REF!</v>
      </c>
    </row>
    <row r="7" spans="1:11" s="21" customFormat="1" ht="46.5">
      <c r="A7" s="18">
        <v>11000000</v>
      </c>
      <c r="B7" s="19" t="s">
        <v>7</v>
      </c>
      <c r="C7" s="33">
        <f>C8+C9</f>
        <v>26417998000</v>
      </c>
      <c r="D7" s="45">
        <f>D8+D9</f>
        <v>26417998000</v>
      </c>
      <c r="E7" s="33">
        <f>E8+E9</f>
        <v>0</v>
      </c>
      <c r="F7" s="33">
        <f>F8+F9</f>
        <v>0</v>
      </c>
      <c r="G7" s="20"/>
      <c r="H7" s="20"/>
      <c r="I7" s="20"/>
      <c r="J7" s="5"/>
      <c r="K7" s="5" t="e">
        <f>E7-#REF!</f>
        <v>#REF!</v>
      </c>
    </row>
    <row r="8" spans="1:14" ht="25.5">
      <c r="A8" s="11">
        <v>11010000</v>
      </c>
      <c r="B8" s="12" t="s">
        <v>8</v>
      </c>
      <c r="C8" s="34">
        <f>D8+E8</f>
        <v>22217998000</v>
      </c>
      <c r="D8" s="46">
        <f>20687998000+120000000+1410000000</f>
        <v>22217998000</v>
      </c>
      <c r="E8" s="35"/>
      <c r="F8" s="35"/>
      <c r="G8" s="14"/>
      <c r="H8" s="14"/>
      <c r="I8" s="14"/>
      <c r="J8" s="5" t="e">
        <f>D8-#REF!</f>
        <v>#REF!</v>
      </c>
      <c r="K8" s="5" t="e">
        <f>E8-#REF!</f>
        <v>#REF!</v>
      </c>
      <c r="N8" s="29"/>
    </row>
    <row r="9" spans="1:14" ht="25.5">
      <c r="A9" s="11">
        <v>11020000</v>
      </c>
      <c r="B9" s="12" t="s">
        <v>9</v>
      </c>
      <c r="C9" s="34">
        <f>D9+E9</f>
        <v>4200000000</v>
      </c>
      <c r="D9" s="46">
        <f>3904000000+296000000</f>
        <v>4200000000</v>
      </c>
      <c r="E9" s="35"/>
      <c r="F9" s="35"/>
      <c r="G9" s="13"/>
      <c r="H9" s="13"/>
      <c r="I9" s="13"/>
      <c r="J9" s="5" t="e">
        <f>D9-#REF!</f>
        <v>#REF!</v>
      </c>
      <c r="K9" s="5" t="e">
        <f>E9-#REF!</f>
        <v>#REF!</v>
      </c>
      <c r="N9" s="29"/>
    </row>
    <row r="10" spans="1:14" s="21" customFormat="1" ht="46.5">
      <c r="A10" s="18">
        <v>13000000</v>
      </c>
      <c r="B10" s="19" t="s">
        <v>10</v>
      </c>
      <c r="C10" s="33">
        <f>C11+C12+C13</f>
        <v>42500000</v>
      </c>
      <c r="D10" s="45">
        <f>D11+D12+D13</f>
        <v>42500000</v>
      </c>
      <c r="E10" s="33">
        <f>E11+E12+E13</f>
        <v>0</v>
      </c>
      <c r="F10" s="33">
        <f>F11+F12+F13</f>
        <v>0</v>
      </c>
      <c r="G10" s="20"/>
      <c r="H10" s="20"/>
      <c r="I10" s="20"/>
      <c r="J10" s="5" t="e">
        <f>D10-#REF!</f>
        <v>#REF!</v>
      </c>
      <c r="K10" s="5" t="e">
        <f>E10-#REF!</f>
        <v>#REF!</v>
      </c>
      <c r="N10" s="29"/>
    </row>
    <row r="11" spans="1:14" ht="25.5">
      <c r="A11" s="11">
        <v>13020000</v>
      </c>
      <c r="B11" s="12" t="s">
        <v>11</v>
      </c>
      <c r="C11" s="34">
        <f>D11+E11</f>
        <v>34700000</v>
      </c>
      <c r="D11" s="42">
        <v>34700000</v>
      </c>
      <c r="E11" s="36"/>
      <c r="F11" s="36"/>
      <c r="G11" s="13"/>
      <c r="H11" s="13"/>
      <c r="I11" s="13"/>
      <c r="J11" s="5" t="e">
        <f>D11-#REF!</f>
        <v>#REF!</v>
      </c>
      <c r="K11" s="5" t="e">
        <f>E11-#REF!</f>
        <v>#REF!</v>
      </c>
      <c r="N11" s="29"/>
    </row>
    <row r="12" spans="1:14" ht="25.5">
      <c r="A12" s="11">
        <v>13030000</v>
      </c>
      <c r="B12" s="12" t="s">
        <v>12</v>
      </c>
      <c r="C12" s="34">
        <f>D12+E12</f>
        <v>7700000</v>
      </c>
      <c r="D12" s="42">
        <v>7700000</v>
      </c>
      <c r="E12" s="36"/>
      <c r="F12" s="36"/>
      <c r="G12" s="13"/>
      <c r="H12" s="13"/>
      <c r="I12" s="13"/>
      <c r="J12" s="5" t="e">
        <f>D12-#REF!</f>
        <v>#REF!</v>
      </c>
      <c r="K12" s="5" t="e">
        <f>E12-#REF!</f>
        <v>#REF!</v>
      </c>
      <c r="N12" s="29"/>
    </row>
    <row r="13" spans="1:14" ht="25.5">
      <c r="A13" s="11">
        <v>13070000</v>
      </c>
      <c r="B13" s="12" t="s">
        <v>13</v>
      </c>
      <c r="C13" s="34">
        <f>D13+E13</f>
        <v>100000</v>
      </c>
      <c r="D13" s="42">
        <v>100000</v>
      </c>
      <c r="E13" s="36"/>
      <c r="F13" s="36"/>
      <c r="G13" s="13"/>
      <c r="H13" s="13"/>
      <c r="I13" s="13"/>
      <c r="J13" s="5" t="e">
        <f>D13-#REF!</f>
        <v>#REF!</v>
      </c>
      <c r="K13" s="5" t="e">
        <f>E13-#REF!</f>
        <v>#REF!</v>
      </c>
      <c r="N13" s="29"/>
    </row>
    <row r="14" spans="1:14" s="21" customFormat="1" ht="25.5">
      <c r="A14" s="18">
        <v>14000000</v>
      </c>
      <c r="B14" s="19" t="s">
        <v>14</v>
      </c>
      <c r="C14" s="33">
        <f>D14</f>
        <v>1804990000</v>
      </c>
      <c r="D14" s="45">
        <f>D17+D15+D16</f>
        <v>1804990000</v>
      </c>
      <c r="E14" s="33">
        <f>E17</f>
        <v>0</v>
      </c>
      <c r="F14" s="33">
        <f>F17</f>
        <v>0</v>
      </c>
      <c r="G14" s="20"/>
      <c r="H14" s="20"/>
      <c r="I14" s="20"/>
      <c r="J14" s="5"/>
      <c r="K14" s="5" t="e">
        <f>E14-#REF!</f>
        <v>#REF!</v>
      </c>
      <c r="N14" s="29"/>
    </row>
    <row r="15" spans="1:14" s="21" customFormat="1" ht="46.5">
      <c r="A15" s="11">
        <v>14021900</v>
      </c>
      <c r="B15" s="12" t="s">
        <v>76</v>
      </c>
      <c r="C15" s="34">
        <f>D15+E15</f>
        <v>146960000</v>
      </c>
      <c r="D15" s="42">
        <v>146960000</v>
      </c>
      <c r="E15" s="33"/>
      <c r="F15" s="33"/>
      <c r="G15" s="20"/>
      <c r="H15" s="20"/>
      <c r="I15" s="20"/>
      <c r="J15" s="5"/>
      <c r="K15" s="5"/>
      <c r="N15" s="29"/>
    </row>
    <row r="16" spans="1:14" s="21" customFormat="1" ht="46.5">
      <c r="A16" s="11">
        <v>14031900</v>
      </c>
      <c r="B16" s="12" t="s">
        <v>77</v>
      </c>
      <c r="C16" s="34">
        <f>D16+E16</f>
        <v>588030000</v>
      </c>
      <c r="D16" s="42">
        <v>588030000</v>
      </c>
      <c r="E16" s="33"/>
      <c r="F16" s="33"/>
      <c r="G16" s="20"/>
      <c r="H16" s="20"/>
      <c r="I16" s="20"/>
      <c r="J16" s="5"/>
      <c r="K16" s="5"/>
      <c r="N16" s="29"/>
    </row>
    <row r="17" spans="1:14" ht="57.75" customHeight="1">
      <c r="A17" s="11">
        <v>14040000</v>
      </c>
      <c r="B17" s="12" t="s">
        <v>68</v>
      </c>
      <c r="C17" s="34">
        <f>D17+E17</f>
        <v>1070000000</v>
      </c>
      <c r="D17" s="42">
        <v>1070000000</v>
      </c>
      <c r="E17" s="36"/>
      <c r="F17" s="36"/>
      <c r="G17" s="13"/>
      <c r="H17" s="13"/>
      <c r="I17" s="13"/>
      <c r="J17" s="5" t="e">
        <f>D17-#REF!</f>
        <v>#REF!</v>
      </c>
      <c r="K17" s="5" t="e">
        <f>E17-#REF!</f>
        <v>#REF!</v>
      </c>
      <c r="N17" s="29"/>
    </row>
    <row r="18" spans="1:14" s="21" customFormat="1" ht="25.5">
      <c r="A18" s="18">
        <v>18000000</v>
      </c>
      <c r="B18" s="19" t="s">
        <v>15</v>
      </c>
      <c r="C18" s="33">
        <f aca="true" t="shared" si="0" ref="C18:C29">D18</f>
        <v>12122460000</v>
      </c>
      <c r="D18" s="45">
        <f>D19+D30+D31+D32</f>
        <v>12122460000</v>
      </c>
      <c r="E18" s="33">
        <f>E19+E24+E25+E26+E27+E28+E29+E30+E31+E32</f>
        <v>0</v>
      </c>
      <c r="F18" s="33">
        <f>F19+F24+F25+F26+F27+F28+F29+F30+F31+F32</f>
        <v>0</v>
      </c>
      <c r="G18" s="20"/>
      <c r="H18" s="20"/>
      <c r="I18" s="20"/>
      <c r="J18" s="5"/>
      <c r="K18" s="5" t="e">
        <f>E18-#REF!</f>
        <v>#REF!</v>
      </c>
      <c r="N18" s="29"/>
    </row>
    <row r="19" spans="1:14" ht="25.5">
      <c r="A19" s="11">
        <v>18010000</v>
      </c>
      <c r="B19" s="12" t="s">
        <v>16</v>
      </c>
      <c r="C19" s="34">
        <f t="shared" si="0"/>
        <v>6363460000</v>
      </c>
      <c r="D19" s="47">
        <f>D20+D21+D22+D23+D24+D25+D26+D27+D28+D29</f>
        <v>6363460000</v>
      </c>
      <c r="E19" s="34">
        <f>E24+E25+E26+E27+E28+E29</f>
        <v>0</v>
      </c>
      <c r="F19" s="34">
        <f>F24+F25+F26+F27+F28+F29</f>
        <v>0</v>
      </c>
      <c r="G19" s="13"/>
      <c r="H19" s="13"/>
      <c r="I19" s="13"/>
      <c r="J19" s="5"/>
      <c r="K19" s="5" t="e">
        <f>E19-#REF!</f>
        <v>#REF!</v>
      </c>
      <c r="N19" s="29"/>
    </row>
    <row r="20" spans="1:14" ht="69.75">
      <c r="A20" s="11">
        <v>18010100</v>
      </c>
      <c r="B20" s="12" t="s">
        <v>17</v>
      </c>
      <c r="C20" s="34">
        <f t="shared" si="0"/>
        <v>44492400</v>
      </c>
      <c r="D20" s="47">
        <v>44492400</v>
      </c>
      <c r="E20" s="34"/>
      <c r="F20" s="34"/>
      <c r="G20" s="13"/>
      <c r="H20" s="13"/>
      <c r="I20" s="13"/>
      <c r="J20" s="5" t="e">
        <f>D20-#REF!</f>
        <v>#REF!</v>
      </c>
      <c r="K20" s="5" t="e">
        <f>E20-#REF!</f>
        <v>#REF!</v>
      </c>
      <c r="L20" s="41">
        <f>D20+D23</f>
        <v>780450000</v>
      </c>
      <c r="N20" s="29"/>
    </row>
    <row r="21" spans="1:14" ht="69.75">
      <c r="A21" s="11">
        <v>18010200</v>
      </c>
      <c r="B21" s="12" t="s">
        <v>18</v>
      </c>
      <c r="C21" s="34">
        <f t="shared" si="0"/>
        <v>55617600</v>
      </c>
      <c r="D21" s="47">
        <v>55617600</v>
      </c>
      <c r="E21" s="34"/>
      <c r="F21" s="34"/>
      <c r="G21" s="13"/>
      <c r="H21" s="13"/>
      <c r="I21" s="13"/>
      <c r="J21" s="5" t="e">
        <f>D21-#REF!</f>
        <v>#REF!</v>
      </c>
      <c r="K21" s="5" t="e">
        <f>E21-#REF!</f>
        <v>#REF!</v>
      </c>
      <c r="L21" s="41">
        <f>D21+D22</f>
        <v>71550000</v>
      </c>
      <c r="N21" s="29"/>
    </row>
    <row r="22" spans="1:14" ht="69.75">
      <c r="A22" s="11">
        <v>18010300</v>
      </c>
      <c r="B22" s="12" t="s">
        <v>19</v>
      </c>
      <c r="C22" s="34">
        <f t="shared" si="0"/>
        <v>15932400</v>
      </c>
      <c r="D22" s="47">
        <v>15932400</v>
      </c>
      <c r="E22" s="34"/>
      <c r="F22" s="34"/>
      <c r="G22" s="13"/>
      <c r="H22" s="13"/>
      <c r="I22" s="13"/>
      <c r="J22" s="5" t="e">
        <f>D22-#REF!</f>
        <v>#REF!</v>
      </c>
      <c r="K22" s="5" t="e">
        <f>E22-#REF!</f>
        <v>#REF!</v>
      </c>
      <c r="N22" s="29"/>
    </row>
    <row r="23" spans="1:14" ht="69.75">
      <c r="A23" s="11">
        <v>18010400</v>
      </c>
      <c r="B23" s="12" t="s">
        <v>20</v>
      </c>
      <c r="C23" s="34">
        <f t="shared" si="0"/>
        <v>735957600</v>
      </c>
      <c r="D23" s="47">
        <v>735957600</v>
      </c>
      <c r="E23" s="34"/>
      <c r="F23" s="34"/>
      <c r="G23" s="13"/>
      <c r="H23" s="13"/>
      <c r="I23" s="13"/>
      <c r="J23" s="5" t="e">
        <f>D23-#REF!</f>
        <v>#REF!</v>
      </c>
      <c r="K23" s="5" t="e">
        <f>E23-#REF!</f>
        <v>#REF!</v>
      </c>
      <c r="N23" s="29"/>
    </row>
    <row r="24" spans="1:14" ht="25.5">
      <c r="A24" s="11">
        <v>18010500</v>
      </c>
      <c r="B24" s="12" t="s">
        <v>21</v>
      </c>
      <c r="C24" s="34">
        <f t="shared" si="0"/>
        <v>2337690900</v>
      </c>
      <c r="D24" s="47">
        <f>2205489000+2201900+130000000</f>
        <v>2337690900</v>
      </c>
      <c r="E24" s="36"/>
      <c r="F24" s="36"/>
      <c r="G24" s="13"/>
      <c r="H24" s="28">
        <f>D24+D26</f>
        <v>2415320000</v>
      </c>
      <c r="I24" s="13">
        <f>1000000/H24</f>
        <v>0.00041402381464981865</v>
      </c>
      <c r="J24" s="5" t="e">
        <f>D24-#REF!</f>
        <v>#REF!</v>
      </c>
      <c r="K24" s="5" t="e">
        <f>E24-#REF!</f>
        <v>#REF!</v>
      </c>
      <c r="L24" s="41">
        <f>D24+D26</f>
        <v>2415320000</v>
      </c>
      <c r="N24" s="29"/>
    </row>
    <row r="25" spans="1:14" ht="25.5">
      <c r="A25" s="11">
        <v>18010600</v>
      </c>
      <c r="B25" s="12" t="s">
        <v>22</v>
      </c>
      <c r="C25" s="34">
        <f t="shared" si="0"/>
        <v>2990040400</v>
      </c>
      <c r="D25" s="47">
        <f>2829092300-2201900+(170000000-6850000)</f>
        <v>2990040400</v>
      </c>
      <c r="E25" s="36"/>
      <c r="F25" s="36"/>
      <c r="G25" s="13"/>
      <c r="H25" s="28">
        <f>D25+D27</f>
        <v>3018830000</v>
      </c>
      <c r="I25" s="13">
        <f>1800000/H25</f>
        <v>0.0005962574904847242</v>
      </c>
      <c r="J25" s="5" t="e">
        <f>D25-#REF!</f>
        <v>#REF!</v>
      </c>
      <c r="K25" s="5" t="e">
        <f>E25-#REF!</f>
        <v>#REF!</v>
      </c>
      <c r="L25" s="41">
        <f>D25+D27</f>
        <v>3018830000</v>
      </c>
      <c r="N25" s="29"/>
    </row>
    <row r="26" spans="1:14" ht="25.5">
      <c r="A26" s="11">
        <v>18010700</v>
      </c>
      <c r="B26" s="12" t="s">
        <v>23</v>
      </c>
      <c r="C26" s="34">
        <f t="shared" si="0"/>
        <v>77629100</v>
      </c>
      <c r="D26" s="47">
        <v>77629100</v>
      </c>
      <c r="E26" s="36"/>
      <c r="F26" s="36"/>
      <c r="G26" s="13"/>
      <c r="H26" s="13"/>
      <c r="I26" s="13"/>
      <c r="J26" s="5" t="e">
        <f>D26-#REF!</f>
        <v>#REF!</v>
      </c>
      <c r="K26" s="5" t="e">
        <f>E26-#REF!</f>
        <v>#REF!</v>
      </c>
      <c r="N26" s="29"/>
    </row>
    <row r="27" spans="1:14" ht="25.5">
      <c r="A27" s="11">
        <v>18010900</v>
      </c>
      <c r="B27" s="12" t="s">
        <v>24</v>
      </c>
      <c r="C27" s="34">
        <f t="shared" si="0"/>
        <v>28789600</v>
      </c>
      <c r="D27" s="47">
        <v>28789600</v>
      </c>
      <c r="E27" s="36"/>
      <c r="F27" s="36"/>
      <c r="G27" s="13"/>
      <c r="H27" s="13"/>
      <c r="I27" s="13"/>
      <c r="J27" s="5" t="e">
        <f>D27-#REF!</f>
        <v>#REF!</v>
      </c>
      <c r="K27" s="5" t="e">
        <f>E27-#REF!</f>
        <v>#REF!</v>
      </c>
      <c r="N27" s="29"/>
    </row>
    <row r="28" spans="1:14" ht="25.5">
      <c r="A28" s="11">
        <v>18011000</v>
      </c>
      <c r="B28" s="12" t="s">
        <v>25</v>
      </c>
      <c r="C28" s="34">
        <f t="shared" si="0"/>
        <v>41560000</v>
      </c>
      <c r="D28" s="47">
        <v>41560000</v>
      </c>
      <c r="E28" s="36"/>
      <c r="F28" s="36"/>
      <c r="G28" s="13"/>
      <c r="H28" s="28">
        <f>D25+D27</f>
        <v>3018830000</v>
      </c>
      <c r="I28" s="13"/>
      <c r="J28" s="5" t="e">
        <f>D28-#REF!</f>
        <v>#REF!</v>
      </c>
      <c r="K28" s="5" t="e">
        <f>E28-#REF!</f>
        <v>#REF!</v>
      </c>
      <c r="N28" s="29"/>
    </row>
    <row r="29" spans="1:14" ht="25.5">
      <c r="A29" s="11">
        <v>18011100</v>
      </c>
      <c r="B29" s="12" t="s">
        <v>26</v>
      </c>
      <c r="C29" s="34">
        <f t="shared" si="0"/>
        <v>35750000</v>
      </c>
      <c r="D29" s="47">
        <v>35750000</v>
      </c>
      <c r="E29" s="36"/>
      <c r="F29" s="36"/>
      <c r="G29" s="13"/>
      <c r="H29" s="28">
        <f>D26+D24</f>
        <v>2415320000</v>
      </c>
      <c r="I29" s="13"/>
      <c r="J29" s="5" t="e">
        <f>D29-#REF!</f>
        <v>#REF!</v>
      </c>
      <c r="K29" s="5" t="e">
        <f>E29-#REF!</f>
        <v>#REF!</v>
      </c>
      <c r="N29" s="29"/>
    </row>
    <row r="30" spans="1:14" ht="25.5" hidden="1">
      <c r="A30" s="11">
        <v>18020000</v>
      </c>
      <c r="B30" s="12" t="s">
        <v>27</v>
      </c>
      <c r="C30" s="34">
        <f>D30+E30</f>
        <v>0</v>
      </c>
      <c r="D30" s="42">
        <v>0</v>
      </c>
      <c r="E30" s="36"/>
      <c r="F30" s="36"/>
      <c r="G30" s="13"/>
      <c r="H30" s="13"/>
      <c r="I30" s="13"/>
      <c r="J30" s="5" t="e">
        <f>D30-#REF!</f>
        <v>#REF!</v>
      </c>
      <c r="K30" s="5" t="e">
        <f>E30-#REF!</f>
        <v>#REF!</v>
      </c>
      <c r="N30" s="29"/>
    </row>
    <row r="31" spans="1:14" ht="25.5">
      <c r="A31" s="11">
        <v>18030000</v>
      </c>
      <c r="B31" s="12" t="s">
        <v>28</v>
      </c>
      <c r="C31" s="34">
        <f>D31+E31</f>
        <v>35000000</v>
      </c>
      <c r="D31" s="42">
        <f>32000000+3000000</f>
        <v>35000000</v>
      </c>
      <c r="E31" s="36"/>
      <c r="F31" s="36"/>
      <c r="G31" s="13"/>
      <c r="H31" s="13"/>
      <c r="I31" s="13"/>
      <c r="J31" s="5" t="e">
        <f>D31-#REF!</f>
        <v>#REF!</v>
      </c>
      <c r="K31" s="5" t="e">
        <f>E31-#REF!</f>
        <v>#REF!</v>
      </c>
      <c r="N31" s="29"/>
    </row>
    <row r="32" spans="1:14" ht="25.5">
      <c r="A32" s="11">
        <v>18050000</v>
      </c>
      <c r="B32" s="12" t="s">
        <v>29</v>
      </c>
      <c r="C32" s="34">
        <f>D32+E32</f>
        <v>5724000000</v>
      </c>
      <c r="D32" s="42">
        <f>5400000000+324000000</f>
        <v>5724000000</v>
      </c>
      <c r="E32" s="36"/>
      <c r="F32" s="36"/>
      <c r="G32" s="13"/>
      <c r="H32" s="13"/>
      <c r="I32" s="13"/>
      <c r="J32" s="5" t="e">
        <f>D32-#REF!</f>
        <v>#REF!</v>
      </c>
      <c r="K32" s="5" t="e">
        <f>E32-#REF!</f>
        <v>#REF!</v>
      </c>
      <c r="N32" s="29"/>
    </row>
    <row r="33" spans="1:14" s="21" customFormat="1" ht="25.5">
      <c r="A33" s="18">
        <v>19000000</v>
      </c>
      <c r="B33" s="19" t="s">
        <v>30</v>
      </c>
      <c r="C33" s="33">
        <f>C34+C35</f>
        <v>42800000</v>
      </c>
      <c r="D33" s="45">
        <f>D34</f>
        <v>0</v>
      </c>
      <c r="E33" s="33">
        <f>E34+E35</f>
        <v>42800000</v>
      </c>
      <c r="F33" s="33">
        <f>F34</f>
        <v>0</v>
      </c>
      <c r="G33" s="20"/>
      <c r="H33" s="20"/>
      <c r="I33" s="20"/>
      <c r="J33" s="5" t="e">
        <f>D33-#REF!</f>
        <v>#REF!</v>
      </c>
      <c r="K33" s="5" t="e">
        <f>E33-#REF!</f>
        <v>#REF!</v>
      </c>
      <c r="N33" s="29"/>
    </row>
    <row r="34" spans="1:14" ht="25.5">
      <c r="A34" s="11">
        <v>19010000</v>
      </c>
      <c r="B34" s="12" t="s">
        <v>31</v>
      </c>
      <c r="C34" s="34">
        <f>D34+E34</f>
        <v>42800000</v>
      </c>
      <c r="D34" s="42"/>
      <c r="E34" s="36">
        <v>42800000</v>
      </c>
      <c r="F34" s="36"/>
      <c r="G34" s="13"/>
      <c r="H34" s="13"/>
      <c r="I34" s="13"/>
      <c r="J34" s="5" t="e">
        <f>D34-#REF!</f>
        <v>#REF!</v>
      </c>
      <c r="K34" s="5" t="e">
        <f>E34-#REF!</f>
        <v>#REF!</v>
      </c>
      <c r="N34" s="29"/>
    </row>
    <row r="35" spans="1:15" ht="46.5">
      <c r="A35" s="11">
        <v>19020200</v>
      </c>
      <c r="B35" s="12" t="s">
        <v>69</v>
      </c>
      <c r="C35" s="34">
        <f>E35</f>
        <v>0</v>
      </c>
      <c r="D35" s="42"/>
      <c r="E35" s="36"/>
      <c r="F35" s="36"/>
      <c r="G35" s="13"/>
      <c r="H35" s="13"/>
      <c r="I35" s="13"/>
      <c r="J35" s="5" t="e">
        <f>D35-#REF!</f>
        <v>#REF!</v>
      </c>
      <c r="K35" s="5" t="e">
        <f>E35-#REF!</f>
        <v>#REF!</v>
      </c>
      <c r="N35" s="29"/>
      <c r="O35" s="29"/>
    </row>
    <row r="36" spans="1:14" s="23" customFormat="1" ht="25.5">
      <c r="A36" s="1">
        <v>20000000</v>
      </c>
      <c r="B36" s="2" t="s">
        <v>32</v>
      </c>
      <c r="C36" s="32">
        <f>C37+C45+C50+C56</f>
        <v>2301031100</v>
      </c>
      <c r="D36" s="44">
        <f>D37+D45+D50</f>
        <v>711000000</v>
      </c>
      <c r="E36" s="32">
        <f>E37+E45+E50+E56</f>
        <v>1590031100</v>
      </c>
      <c r="F36" s="32">
        <f>F37+F45+F50+F56</f>
        <v>545000000</v>
      </c>
      <c r="G36" s="6"/>
      <c r="H36" s="7">
        <f>D36+E36</f>
        <v>2301031100</v>
      </c>
      <c r="I36" s="6"/>
      <c r="J36" s="5"/>
      <c r="K36" s="5" t="e">
        <f>E36-#REF!</f>
        <v>#REF!</v>
      </c>
      <c r="N36" s="29"/>
    </row>
    <row r="37" spans="1:14" s="21" customFormat="1" ht="40.5" customHeight="1">
      <c r="A37" s="18">
        <v>21000000</v>
      </c>
      <c r="B37" s="19" t="s">
        <v>33</v>
      </c>
      <c r="C37" s="33">
        <f>+C39+C40+C44+C38</f>
        <v>37800000</v>
      </c>
      <c r="D37" s="45">
        <f>+D40+D38</f>
        <v>12800000</v>
      </c>
      <c r="E37" s="33">
        <f>+E39+E40+E41+E42+E44</f>
        <v>25000000</v>
      </c>
      <c r="F37" s="33">
        <f>+F39+F40+F41+F42</f>
        <v>25000000</v>
      </c>
      <c r="G37" s="20"/>
      <c r="H37" s="20"/>
      <c r="I37" s="20"/>
      <c r="J37" s="5" t="e">
        <f>D37-#REF!</f>
        <v>#REF!</v>
      </c>
      <c r="K37" s="5" t="e">
        <f>E37-#REF!</f>
        <v>#REF!</v>
      </c>
      <c r="N37" s="29"/>
    </row>
    <row r="38" spans="1:14" s="21" customFormat="1" ht="72" customHeight="1">
      <c r="A38" s="11">
        <v>21010300</v>
      </c>
      <c r="B38" s="12" t="s">
        <v>78</v>
      </c>
      <c r="C38" s="34">
        <f>D38</f>
        <v>0</v>
      </c>
      <c r="D38" s="47">
        <v>0</v>
      </c>
      <c r="E38" s="33"/>
      <c r="F38" s="33"/>
      <c r="G38" s="20"/>
      <c r="H38" s="20"/>
      <c r="I38" s="20"/>
      <c r="J38" s="5"/>
      <c r="K38" s="5"/>
      <c r="N38" s="29"/>
    </row>
    <row r="39" spans="1:14" ht="82.5" customHeight="1">
      <c r="A39" s="11">
        <v>21010800</v>
      </c>
      <c r="B39" s="12" t="s">
        <v>34</v>
      </c>
      <c r="C39" s="34">
        <f>D39+E39</f>
        <v>25000000</v>
      </c>
      <c r="D39" s="42"/>
      <c r="E39" s="36">
        <f>F39</f>
        <v>25000000</v>
      </c>
      <c r="F39" s="36">
        <v>25000000</v>
      </c>
      <c r="G39" s="13"/>
      <c r="H39" s="13"/>
      <c r="I39" s="13"/>
      <c r="J39" s="5" t="e">
        <f>D39-#REF!</f>
        <v>#REF!</v>
      </c>
      <c r="K39" s="5" t="e">
        <f>E39-#REF!</f>
        <v>#REF!</v>
      </c>
      <c r="N39" s="29"/>
    </row>
    <row r="40" spans="1:14" ht="25.5">
      <c r="A40" s="11">
        <v>21080000</v>
      </c>
      <c r="B40" s="12" t="s">
        <v>35</v>
      </c>
      <c r="C40" s="34">
        <f>D40+E40</f>
        <v>12800000</v>
      </c>
      <c r="D40" s="42">
        <f>D41+D42+D43</f>
        <v>12800000</v>
      </c>
      <c r="E40" s="36"/>
      <c r="F40" s="36"/>
      <c r="G40" s="13"/>
      <c r="H40" s="13"/>
      <c r="I40" s="13"/>
      <c r="J40" s="5" t="e">
        <f>D40-#REF!</f>
        <v>#REF!</v>
      </c>
      <c r="K40" s="5" t="e">
        <f>E40-#REF!</f>
        <v>#REF!</v>
      </c>
      <c r="N40" s="29"/>
    </row>
    <row r="41" spans="1:14" ht="116.25">
      <c r="A41" s="11">
        <v>21080900</v>
      </c>
      <c r="B41" s="12" t="s">
        <v>36</v>
      </c>
      <c r="C41" s="34">
        <f>D41+E41</f>
        <v>100000</v>
      </c>
      <c r="D41" s="42">
        <v>100000</v>
      </c>
      <c r="E41" s="36"/>
      <c r="F41" s="36"/>
      <c r="G41" s="13"/>
      <c r="H41" s="13"/>
      <c r="I41" s="13"/>
      <c r="J41" s="5" t="e">
        <f>D41-#REF!</f>
        <v>#REF!</v>
      </c>
      <c r="K41" s="5" t="e">
        <f>E41-#REF!</f>
        <v>#REF!</v>
      </c>
      <c r="N41" s="29"/>
    </row>
    <row r="42" spans="1:14" ht="25.5">
      <c r="A42" s="11">
        <v>21081100</v>
      </c>
      <c r="B42" s="12" t="s">
        <v>37</v>
      </c>
      <c r="C42" s="34">
        <f>D42+E42</f>
        <v>7800000</v>
      </c>
      <c r="D42" s="42">
        <v>7800000</v>
      </c>
      <c r="E42" s="36"/>
      <c r="F42" s="36"/>
      <c r="G42" s="13"/>
      <c r="H42" s="13"/>
      <c r="I42" s="13"/>
      <c r="J42" s="5" t="e">
        <f>D42-#REF!</f>
        <v>#REF!</v>
      </c>
      <c r="K42" s="5" t="e">
        <f>E42-#REF!</f>
        <v>#REF!</v>
      </c>
      <c r="N42" s="29"/>
    </row>
    <row r="43" spans="1:14" ht="70.5" customHeight="1">
      <c r="A43" s="11">
        <v>21081500</v>
      </c>
      <c r="B43" s="12" t="s">
        <v>79</v>
      </c>
      <c r="C43" s="34">
        <f>D43+E43</f>
        <v>4900000</v>
      </c>
      <c r="D43" s="42">
        <v>4900000</v>
      </c>
      <c r="E43" s="36"/>
      <c r="F43" s="36"/>
      <c r="G43" s="13"/>
      <c r="H43" s="13"/>
      <c r="I43" s="13"/>
      <c r="J43" s="5"/>
      <c r="K43" s="5"/>
      <c r="N43" s="29"/>
    </row>
    <row r="44" spans="1:14" ht="69.75">
      <c r="A44" s="11">
        <v>21110000</v>
      </c>
      <c r="B44" s="12" t="s">
        <v>70</v>
      </c>
      <c r="C44" s="34">
        <f>E44</f>
        <v>0</v>
      </c>
      <c r="D44" s="42"/>
      <c r="E44" s="36">
        <v>0</v>
      </c>
      <c r="F44" s="36"/>
      <c r="G44" s="13"/>
      <c r="H44" s="13"/>
      <c r="I44" s="13"/>
      <c r="J44" s="5"/>
      <c r="K44" s="5" t="e">
        <f>E44-#REF!</f>
        <v>#REF!</v>
      </c>
      <c r="N44" s="29"/>
    </row>
    <row r="45" spans="1:14" s="21" customFormat="1" ht="46.5">
      <c r="A45" s="18">
        <v>22000000</v>
      </c>
      <c r="B45" s="19" t="s">
        <v>38</v>
      </c>
      <c r="C45" s="33">
        <f>C46+C47+C49</f>
        <v>683100000</v>
      </c>
      <c r="D45" s="45">
        <f>D46+D47+D49</f>
        <v>683100000</v>
      </c>
      <c r="E45" s="33">
        <f>E46+E47+E49</f>
        <v>0</v>
      </c>
      <c r="F45" s="33">
        <f>F46+F47+F49</f>
        <v>0</v>
      </c>
      <c r="G45" s="20"/>
      <c r="H45" s="20"/>
      <c r="I45" s="20"/>
      <c r="J45" s="5"/>
      <c r="K45" s="5" t="e">
        <f>E45-#REF!</f>
        <v>#REF!</v>
      </c>
      <c r="N45" s="29"/>
    </row>
    <row r="46" spans="1:14" ht="25.5">
      <c r="A46" s="11">
        <v>22010000</v>
      </c>
      <c r="B46" s="12" t="s">
        <v>39</v>
      </c>
      <c r="C46" s="34">
        <f>D46+E46</f>
        <v>558700000</v>
      </c>
      <c r="D46" s="42">
        <v>558700000</v>
      </c>
      <c r="E46" s="36"/>
      <c r="F46" s="36"/>
      <c r="G46" s="13"/>
      <c r="H46" s="13"/>
      <c r="I46" s="13"/>
      <c r="J46" s="5" t="e">
        <f>D46-#REF!</f>
        <v>#REF!</v>
      </c>
      <c r="K46" s="5" t="e">
        <f>E46-#REF!</f>
        <v>#REF!</v>
      </c>
      <c r="N46" s="29"/>
    </row>
    <row r="47" spans="1:14" ht="46.5" customHeight="1">
      <c r="A47" s="11">
        <v>22080000</v>
      </c>
      <c r="B47" s="25" t="s">
        <v>40</v>
      </c>
      <c r="C47" s="34">
        <f>C48</f>
        <v>89900000</v>
      </c>
      <c r="D47" s="47">
        <f>D48</f>
        <v>89900000</v>
      </c>
      <c r="E47" s="34">
        <f>E48</f>
        <v>0</v>
      </c>
      <c r="F47" s="34">
        <f>F48</f>
        <v>0</v>
      </c>
      <c r="G47" s="13"/>
      <c r="H47" s="13"/>
      <c r="I47" s="13"/>
      <c r="J47" s="5"/>
      <c r="K47" s="5" t="e">
        <f>E47-#REF!</f>
        <v>#REF!</v>
      </c>
      <c r="N47" s="29"/>
    </row>
    <row r="48" spans="1:14" ht="69.75">
      <c r="A48" s="11">
        <v>22080400</v>
      </c>
      <c r="B48" s="12" t="s">
        <v>41</v>
      </c>
      <c r="C48" s="34">
        <f>D48+E48</f>
        <v>89900000</v>
      </c>
      <c r="D48" s="42">
        <v>89900000</v>
      </c>
      <c r="E48" s="36"/>
      <c r="F48" s="36"/>
      <c r="G48" s="13"/>
      <c r="H48" s="13"/>
      <c r="I48" s="13"/>
      <c r="J48" s="5" t="e">
        <f>D48-#REF!</f>
        <v>#REF!</v>
      </c>
      <c r="K48" s="5" t="e">
        <f>E48-#REF!</f>
        <v>#REF!</v>
      </c>
      <c r="N48" s="29"/>
    </row>
    <row r="49" spans="1:14" ht="25.5">
      <c r="A49" s="11">
        <v>22090000</v>
      </c>
      <c r="B49" s="12" t="s">
        <v>42</v>
      </c>
      <c r="C49" s="34">
        <f>D49+E49</f>
        <v>34500000</v>
      </c>
      <c r="D49" s="42">
        <v>34500000</v>
      </c>
      <c r="E49" s="36"/>
      <c r="F49" s="36"/>
      <c r="G49" s="13"/>
      <c r="H49" s="13"/>
      <c r="I49" s="13"/>
      <c r="J49" s="5" t="e">
        <f>D49-#REF!</f>
        <v>#REF!</v>
      </c>
      <c r="K49" s="5" t="e">
        <f>E49-#REF!</f>
        <v>#REF!</v>
      </c>
      <c r="N49" s="29"/>
    </row>
    <row r="50" spans="1:14" s="21" customFormat="1" ht="25.5">
      <c r="A50" s="18">
        <v>24000000</v>
      </c>
      <c r="B50" s="19" t="s">
        <v>43</v>
      </c>
      <c r="C50" s="33">
        <f>C51+C52+C54+C54+C55</f>
        <v>538700000</v>
      </c>
      <c r="D50" s="45">
        <f>D51+D52+D54+D55</f>
        <v>15100000</v>
      </c>
      <c r="E50" s="33">
        <f>E51+E52+E53+E54+E55</f>
        <v>523600000</v>
      </c>
      <c r="F50" s="33">
        <f>F51+F52+F54+F55</f>
        <v>520000000</v>
      </c>
      <c r="G50" s="20"/>
      <c r="H50" s="20"/>
      <c r="I50" s="20"/>
      <c r="J50" s="5" t="e">
        <f>D50-#REF!</f>
        <v>#REF!</v>
      </c>
      <c r="K50" s="5" t="e">
        <f>E50-#REF!</f>
        <v>#REF!</v>
      </c>
      <c r="N50" s="29"/>
    </row>
    <row r="51" spans="1:14" ht="69.75">
      <c r="A51" s="11">
        <v>24030000</v>
      </c>
      <c r="B51" s="12" t="s">
        <v>44</v>
      </c>
      <c r="C51" s="34">
        <f>D51+E51</f>
        <v>100000</v>
      </c>
      <c r="D51" s="47">
        <v>100000</v>
      </c>
      <c r="E51" s="34"/>
      <c r="F51" s="34"/>
      <c r="G51" s="13"/>
      <c r="H51" s="13"/>
      <c r="I51" s="13"/>
      <c r="J51" s="5" t="e">
        <f>D51-#REF!</f>
        <v>#REF!</v>
      </c>
      <c r="K51" s="5" t="e">
        <f>E51-#REF!</f>
        <v>#REF!</v>
      </c>
      <c r="N51" s="29"/>
    </row>
    <row r="52" spans="1:14" ht="25.5">
      <c r="A52" s="11">
        <v>24060300</v>
      </c>
      <c r="B52" s="12" t="s">
        <v>35</v>
      </c>
      <c r="C52" s="34">
        <f>D52+E52</f>
        <v>15000000</v>
      </c>
      <c r="D52" s="47">
        <v>15000000</v>
      </c>
      <c r="E52" s="34"/>
      <c r="F52" s="34"/>
      <c r="G52" s="13"/>
      <c r="H52" s="13"/>
      <c r="I52" s="13"/>
      <c r="J52" s="5" t="e">
        <f>D52-#REF!</f>
        <v>#REF!</v>
      </c>
      <c r="K52" s="5" t="e">
        <f>E52-#REF!</f>
        <v>#REF!</v>
      </c>
      <c r="N52" s="29"/>
    </row>
    <row r="53" spans="1:14" ht="46.5">
      <c r="A53" s="11">
        <v>24061600</v>
      </c>
      <c r="B53" s="12" t="s">
        <v>95</v>
      </c>
      <c r="C53" s="34">
        <f>E53</f>
        <v>1800000</v>
      </c>
      <c r="D53" s="47"/>
      <c r="E53" s="34">
        <v>1800000</v>
      </c>
      <c r="F53" s="34"/>
      <c r="G53" s="13"/>
      <c r="H53" s="13"/>
      <c r="I53" s="13"/>
      <c r="J53" s="5"/>
      <c r="K53" s="5"/>
      <c r="N53" s="29"/>
    </row>
    <row r="54" spans="1:14" ht="74.25" customHeight="1">
      <c r="A54" s="11">
        <v>24062100</v>
      </c>
      <c r="B54" s="12" t="s">
        <v>45</v>
      </c>
      <c r="C54" s="34">
        <f>D54+E54</f>
        <v>1800000</v>
      </c>
      <c r="D54" s="47"/>
      <c r="E54" s="34">
        <v>1800000</v>
      </c>
      <c r="F54" s="34"/>
      <c r="G54" s="13"/>
      <c r="H54" s="13"/>
      <c r="I54" s="13"/>
      <c r="J54" s="5" t="e">
        <f>D54-#REF!</f>
        <v>#REF!</v>
      </c>
      <c r="K54" s="5" t="e">
        <f>E54-#REF!</f>
        <v>#REF!</v>
      </c>
      <c r="N54" s="29"/>
    </row>
    <row r="55" spans="1:14" ht="54" customHeight="1">
      <c r="A55" s="11">
        <v>24170000</v>
      </c>
      <c r="B55" s="12" t="s">
        <v>46</v>
      </c>
      <c r="C55" s="34">
        <f>D55+E55</f>
        <v>520000000</v>
      </c>
      <c r="D55" s="47"/>
      <c r="E55" s="34">
        <f>F55</f>
        <v>520000000</v>
      </c>
      <c r="F55" s="34">
        <f>320000000+200000000</f>
        <v>520000000</v>
      </c>
      <c r="G55" s="13"/>
      <c r="H55" s="13"/>
      <c r="I55" s="13"/>
      <c r="J55" s="5" t="e">
        <f>D55-#REF!</f>
        <v>#REF!</v>
      </c>
      <c r="K55" s="5" t="e">
        <f>E55-#REF!</f>
        <v>#REF!</v>
      </c>
      <c r="N55" s="29"/>
    </row>
    <row r="56" spans="1:14" s="21" customFormat="1" ht="25.5">
      <c r="A56" s="18">
        <v>25000000</v>
      </c>
      <c r="B56" s="19" t="s">
        <v>47</v>
      </c>
      <c r="C56" s="33">
        <f>C57+C58</f>
        <v>1041431100</v>
      </c>
      <c r="D56" s="45">
        <f>D57+D58</f>
        <v>0</v>
      </c>
      <c r="E56" s="33">
        <f>E57+E58</f>
        <v>1041431100</v>
      </c>
      <c r="F56" s="33">
        <f>F57+F58</f>
        <v>0</v>
      </c>
      <c r="G56" s="20"/>
      <c r="H56" s="20"/>
      <c r="I56" s="20"/>
      <c r="J56" s="5" t="e">
        <f>D56-#REF!</f>
        <v>#REF!</v>
      </c>
      <c r="K56" s="5" t="e">
        <f>E56-#REF!</f>
        <v>#REF!</v>
      </c>
      <c r="N56" s="29"/>
    </row>
    <row r="57" spans="1:14" ht="46.5">
      <c r="A57" s="11">
        <v>25010000</v>
      </c>
      <c r="B57" s="12" t="s">
        <v>48</v>
      </c>
      <c r="C57" s="34">
        <f>D57+E57</f>
        <v>1004063700</v>
      </c>
      <c r="D57" s="47"/>
      <c r="E57" s="34">
        <v>1004063700</v>
      </c>
      <c r="F57" s="34"/>
      <c r="G57" s="13"/>
      <c r="H57" s="13"/>
      <c r="I57" s="13"/>
      <c r="J57" s="5" t="e">
        <f>D57-#REF!</f>
        <v>#REF!</v>
      </c>
      <c r="K57" s="5" t="e">
        <f>E57-#REF!</f>
        <v>#REF!</v>
      </c>
      <c r="N57" s="29"/>
    </row>
    <row r="58" spans="1:14" ht="35.25" customHeight="1">
      <c r="A58" s="11">
        <v>25020000</v>
      </c>
      <c r="B58" s="12" t="s">
        <v>49</v>
      </c>
      <c r="C58" s="34">
        <f>D58+E58</f>
        <v>37367400</v>
      </c>
      <c r="D58" s="47"/>
      <c r="E58" s="34">
        <v>37367400</v>
      </c>
      <c r="F58" s="34"/>
      <c r="G58" s="13"/>
      <c r="H58" s="13"/>
      <c r="I58" s="13"/>
      <c r="J58" s="5" t="e">
        <f>D58-#REF!</f>
        <v>#REF!</v>
      </c>
      <c r="K58" s="5" t="e">
        <f>E58-#REF!</f>
        <v>#REF!</v>
      </c>
      <c r="N58" s="29"/>
    </row>
    <row r="59" spans="1:14" s="23" customFormat="1" ht="25.5">
      <c r="A59" s="1">
        <v>30000000</v>
      </c>
      <c r="B59" s="2" t="s">
        <v>50</v>
      </c>
      <c r="C59" s="32">
        <f>C60+C63</f>
        <v>550235000</v>
      </c>
      <c r="D59" s="44">
        <f>D60+D63</f>
        <v>2250000</v>
      </c>
      <c r="E59" s="32">
        <f>E60+E63</f>
        <v>547985000</v>
      </c>
      <c r="F59" s="32">
        <f>F60+F63</f>
        <v>547985000</v>
      </c>
      <c r="G59" s="6"/>
      <c r="H59" s="6"/>
      <c r="I59" s="6"/>
      <c r="J59" s="5" t="e">
        <f>D59-#REF!</f>
        <v>#REF!</v>
      </c>
      <c r="K59" s="5" t="e">
        <f>E59-#REF!</f>
        <v>#REF!</v>
      </c>
      <c r="N59" s="29"/>
    </row>
    <row r="60" spans="1:14" s="21" customFormat="1" ht="25.5">
      <c r="A60" s="18">
        <v>31000000</v>
      </c>
      <c r="B60" s="19" t="s">
        <v>51</v>
      </c>
      <c r="C60" s="33">
        <f>C61+C62</f>
        <v>332250000</v>
      </c>
      <c r="D60" s="45">
        <f>D61+D62</f>
        <v>2250000</v>
      </c>
      <c r="E60" s="33">
        <f>E61+E62</f>
        <v>330000000</v>
      </c>
      <c r="F60" s="33">
        <f>F61+F62</f>
        <v>330000000</v>
      </c>
      <c r="G60" s="20"/>
      <c r="H60" s="20"/>
      <c r="I60" s="20"/>
      <c r="J60" s="5" t="e">
        <f>D60-#REF!</f>
        <v>#REF!</v>
      </c>
      <c r="K60" s="5" t="e">
        <f>E60-#REF!</f>
        <v>#REF!</v>
      </c>
      <c r="N60" s="29"/>
    </row>
    <row r="61" spans="1:14" ht="116.25">
      <c r="A61" s="11">
        <v>31010200</v>
      </c>
      <c r="B61" s="12" t="s">
        <v>52</v>
      </c>
      <c r="C61" s="34">
        <f>D61+E61</f>
        <v>2250000</v>
      </c>
      <c r="D61" s="42">
        <v>2250000</v>
      </c>
      <c r="E61" s="36"/>
      <c r="F61" s="36"/>
      <c r="G61" s="13"/>
      <c r="H61" s="13"/>
      <c r="I61" s="13"/>
      <c r="J61" s="5" t="e">
        <f>D61-#REF!</f>
        <v>#REF!</v>
      </c>
      <c r="K61" s="5" t="e">
        <f>E61-#REF!</f>
        <v>#REF!</v>
      </c>
      <c r="N61" s="29"/>
    </row>
    <row r="62" spans="1:14" ht="69.75">
      <c r="A62" s="11">
        <v>31030000</v>
      </c>
      <c r="B62" s="12" t="s">
        <v>53</v>
      </c>
      <c r="C62" s="34">
        <f>D62+E62</f>
        <v>330000000</v>
      </c>
      <c r="D62" s="42"/>
      <c r="E62" s="36">
        <f>F62</f>
        <v>330000000</v>
      </c>
      <c r="F62" s="36">
        <f>70000000+260000000</f>
        <v>330000000</v>
      </c>
      <c r="G62" s="13"/>
      <c r="H62" s="13"/>
      <c r="I62" s="13"/>
      <c r="J62" s="5" t="e">
        <f>D62-#REF!</f>
        <v>#REF!</v>
      </c>
      <c r="K62" s="5" t="e">
        <f>E62-#REF!</f>
        <v>#REF!</v>
      </c>
      <c r="N62" s="29"/>
    </row>
    <row r="63" spans="1:14" s="21" customFormat="1" ht="25.5">
      <c r="A63" s="18">
        <v>33000000</v>
      </c>
      <c r="B63" s="19" t="s">
        <v>54</v>
      </c>
      <c r="C63" s="33">
        <f>C64</f>
        <v>217985000</v>
      </c>
      <c r="D63" s="45">
        <f>D64</f>
        <v>0</v>
      </c>
      <c r="E63" s="33">
        <f>E64</f>
        <v>217985000</v>
      </c>
      <c r="F63" s="33">
        <f>F64</f>
        <v>217985000</v>
      </c>
      <c r="G63" s="20"/>
      <c r="H63" s="20"/>
      <c r="I63" s="20"/>
      <c r="J63" s="5" t="e">
        <f>D63-#REF!</f>
        <v>#REF!</v>
      </c>
      <c r="K63" s="5" t="e">
        <f>E63-#REF!</f>
        <v>#REF!</v>
      </c>
      <c r="N63" s="29"/>
    </row>
    <row r="64" spans="1:14" ht="25.5">
      <c r="A64" s="11">
        <v>33010000</v>
      </c>
      <c r="B64" s="12" t="s">
        <v>55</v>
      </c>
      <c r="C64" s="34">
        <f aca="true" t="shared" si="1" ref="C64:C71">D64+E64</f>
        <v>217985000</v>
      </c>
      <c r="D64" s="42"/>
      <c r="E64" s="37">
        <f>F64</f>
        <v>217985000</v>
      </c>
      <c r="F64" s="36">
        <v>217985000</v>
      </c>
      <c r="G64" s="13"/>
      <c r="H64" s="13"/>
      <c r="I64" s="13"/>
      <c r="J64" s="5" t="e">
        <f>D64-#REF!</f>
        <v>#REF!</v>
      </c>
      <c r="K64" s="5" t="e">
        <f>E64-#REF!</f>
        <v>#REF!</v>
      </c>
      <c r="N64" s="29"/>
    </row>
    <row r="65" spans="1:14" ht="25.5">
      <c r="A65" s="1">
        <v>50000000</v>
      </c>
      <c r="B65" s="2" t="s">
        <v>61</v>
      </c>
      <c r="C65" s="32">
        <f t="shared" si="1"/>
        <v>354000000</v>
      </c>
      <c r="D65" s="44">
        <f>D66</f>
        <v>0</v>
      </c>
      <c r="E65" s="32">
        <f>E66</f>
        <v>354000000</v>
      </c>
      <c r="F65" s="32">
        <f>F66</f>
        <v>0</v>
      </c>
      <c r="G65" s="13"/>
      <c r="H65" s="13"/>
      <c r="I65" s="13"/>
      <c r="J65" s="5"/>
      <c r="K65" s="5"/>
      <c r="N65" s="29"/>
    </row>
    <row r="66" spans="1:14" ht="69.75">
      <c r="A66" s="18">
        <v>50110000</v>
      </c>
      <c r="B66" s="22" t="s">
        <v>62</v>
      </c>
      <c r="C66" s="33">
        <f t="shared" si="1"/>
        <v>354000000</v>
      </c>
      <c r="D66" s="45">
        <f>D67+D68+D69+D70</f>
        <v>0</v>
      </c>
      <c r="E66" s="33">
        <f>E67+E68+E69+E70+E71</f>
        <v>354000000</v>
      </c>
      <c r="F66" s="33">
        <f>F67+F68+F69+F70</f>
        <v>0</v>
      </c>
      <c r="G66" s="13"/>
      <c r="H66" s="13"/>
      <c r="I66" s="13"/>
      <c r="J66" s="5"/>
      <c r="K66" s="5"/>
      <c r="N66" s="29"/>
    </row>
    <row r="67" spans="1:14" ht="46.5">
      <c r="A67" s="11">
        <v>50110002</v>
      </c>
      <c r="B67" s="15" t="s">
        <v>63</v>
      </c>
      <c r="C67" s="34">
        <f t="shared" si="1"/>
        <v>11000000</v>
      </c>
      <c r="D67" s="42"/>
      <c r="E67" s="36">
        <v>11000000</v>
      </c>
      <c r="F67" s="36"/>
      <c r="G67" s="13"/>
      <c r="H67" s="13"/>
      <c r="I67" s="13"/>
      <c r="J67" s="5"/>
      <c r="K67" s="5"/>
      <c r="N67" s="29"/>
    </row>
    <row r="68" spans="1:14" ht="125.25" customHeight="1">
      <c r="A68" s="11">
        <v>50110004</v>
      </c>
      <c r="B68" s="15" t="s">
        <v>75</v>
      </c>
      <c r="C68" s="34">
        <f t="shared" si="1"/>
        <v>75000000</v>
      </c>
      <c r="D68" s="42"/>
      <c r="E68" s="36">
        <v>75000000</v>
      </c>
      <c r="F68" s="36"/>
      <c r="G68" s="13"/>
      <c r="H68" s="13"/>
      <c r="I68" s="13"/>
      <c r="J68" s="5"/>
      <c r="K68" s="5"/>
      <c r="N68" s="29"/>
    </row>
    <row r="69" spans="1:14" ht="116.25">
      <c r="A69" s="11">
        <v>50110005</v>
      </c>
      <c r="B69" s="16" t="s">
        <v>64</v>
      </c>
      <c r="C69" s="34">
        <f t="shared" si="1"/>
        <v>148000000</v>
      </c>
      <c r="D69" s="42"/>
      <c r="E69" s="36">
        <v>148000000</v>
      </c>
      <c r="F69" s="36"/>
      <c r="G69" s="13"/>
      <c r="H69" s="13"/>
      <c r="I69" s="13"/>
      <c r="J69" s="5"/>
      <c r="K69" s="5"/>
      <c r="N69" s="29"/>
    </row>
    <row r="70" spans="1:14" ht="46.5">
      <c r="A70" s="11">
        <v>50110009</v>
      </c>
      <c r="B70" s="16" t="s">
        <v>65</v>
      </c>
      <c r="C70" s="34">
        <f t="shared" si="1"/>
        <v>20000000</v>
      </c>
      <c r="D70" s="42"/>
      <c r="E70" s="36">
        <v>20000000</v>
      </c>
      <c r="F70" s="36"/>
      <c r="G70" s="13"/>
      <c r="H70" s="13"/>
      <c r="I70" s="13"/>
      <c r="J70" s="5"/>
      <c r="K70" s="5"/>
      <c r="N70" s="29"/>
    </row>
    <row r="71" spans="1:14" ht="48.75" customHeight="1">
      <c r="A71" s="11" t="s">
        <v>101</v>
      </c>
      <c r="B71" s="16" t="s">
        <v>102</v>
      </c>
      <c r="C71" s="34">
        <f t="shared" si="1"/>
        <v>100000000</v>
      </c>
      <c r="D71" s="42"/>
      <c r="E71" s="36">
        <v>100000000</v>
      </c>
      <c r="F71" s="36"/>
      <c r="G71" s="13"/>
      <c r="H71" s="13"/>
      <c r="I71" s="13"/>
      <c r="J71" s="5"/>
      <c r="K71" s="5"/>
      <c r="N71" s="29"/>
    </row>
    <row r="72" spans="1:14" ht="51">
      <c r="A72" s="11"/>
      <c r="B72" s="3" t="s">
        <v>98</v>
      </c>
      <c r="C72" s="32">
        <f>C6+C36+C59+C65</f>
        <v>43636014100</v>
      </c>
      <c r="D72" s="44">
        <f>D6+D36+D59+D65</f>
        <v>41101198000</v>
      </c>
      <c r="E72" s="32">
        <f>E6+E36+E59+E65</f>
        <v>2534816100</v>
      </c>
      <c r="F72" s="32">
        <f>F6+F36+F59+F65</f>
        <v>1092985000</v>
      </c>
      <c r="G72" s="13"/>
      <c r="H72" s="13"/>
      <c r="I72" s="13"/>
      <c r="J72" s="5"/>
      <c r="K72" s="5"/>
      <c r="N72" s="29"/>
    </row>
    <row r="73" spans="1:14" s="23" customFormat="1" ht="25.5">
      <c r="A73" s="1">
        <v>40000000</v>
      </c>
      <c r="B73" s="2" t="s">
        <v>56</v>
      </c>
      <c r="C73" s="32">
        <f>D73+E73</f>
        <v>13798436600</v>
      </c>
      <c r="D73" s="48">
        <f>D74</f>
        <v>12330916300</v>
      </c>
      <c r="E73" s="38">
        <f>E74</f>
        <v>1467520300</v>
      </c>
      <c r="F73" s="38">
        <f>F74</f>
        <v>0</v>
      </c>
      <c r="G73" s="6"/>
      <c r="H73" s="6"/>
      <c r="I73" s="6"/>
      <c r="J73" s="5" t="e">
        <f>D73-#REF!</f>
        <v>#REF!</v>
      </c>
      <c r="K73" s="5" t="e">
        <f>E73-#REF!</f>
        <v>#REF!</v>
      </c>
      <c r="N73" s="29"/>
    </row>
    <row r="74" spans="1:14" s="21" customFormat="1" ht="25.5">
      <c r="A74" s="18">
        <v>41000000</v>
      </c>
      <c r="B74" s="19" t="s">
        <v>57</v>
      </c>
      <c r="C74" s="33">
        <f>D74+E74</f>
        <v>13798436600</v>
      </c>
      <c r="D74" s="49">
        <f>D77+D75</f>
        <v>12330916300</v>
      </c>
      <c r="E74" s="39">
        <f>E77+E75</f>
        <v>1467520300</v>
      </c>
      <c r="F74" s="39">
        <f>F77</f>
        <v>0</v>
      </c>
      <c r="G74" s="20"/>
      <c r="H74" s="20"/>
      <c r="I74" s="20"/>
      <c r="J74" s="5" t="e">
        <f>D74-#REF!</f>
        <v>#REF!</v>
      </c>
      <c r="K74" s="5" t="e">
        <f>E74-#REF!</f>
        <v>#REF!</v>
      </c>
      <c r="N74" s="29"/>
    </row>
    <row r="75" spans="1:14" s="21" customFormat="1" ht="25.5">
      <c r="A75" s="18">
        <v>41020000</v>
      </c>
      <c r="B75" s="19" t="s">
        <v>87</v>
      </c>
      <c r="C75" s="33">
        <f>D75</f>
        <v>53808800</v>
      </c>
      <c r="D75" s="49">
        <f>D76</f>
        <v>53808800</v>
      </c>
      <c r="E75" s="39"/>
      <c r="F75" s="39"/>
      <c r="G75" s="20"/>
      <c r="H75" s="20"/>
      <c r="I75" s="20"/>
      <c r="J75" s="5"/>
      <c r="K75" s="5"/>
      <c r="N75" s="29"/>
    </row>
    <row r="76" spans="1:14" s="21" customFormat="1" ht="98.25" customHeight="1">
      <c r="A76" s="11">
        <v>41021000</v>
      </c>
      <c r="B76" s="12" t="s">
        <v>80</v>
      </c>
      <c r="C76" s="36">
        <f>D76</f>
        <v>53808800</v>
      </c>
      <c r="D76" s="42">
        <v>53808800</v>
      </c>
      <c r="E76" s="39"/>
      <c r="F76" s="39"/>
      <c r="G76" s="20"/>
      <c r="H76" s="20"/>
      <c r="I76" s="20"/>
      <c r="J76" s="5"/>
      <c r="K76" s="5"/>
      <c r="N76" s="29"/>
    </row>
    <row r="77" spans="1:14" ht="25.5">
      <c r="A77" s="18">
        <v>41030000</v>
      </c>
      <c r="B77" s="19" t="s">
        <v>88</v>
      </c>
      <c r="C77" s="33">
        <f aca="true" t="shared" si="2" ref="C77:C97">D77+E77</f>
        <v>13744627800</v>
      </c>
      <c r="D77" s="45">
        <f>D78+D79+D80+D81+D82+D83+D84+D85+D86+D87+D88+D89+D90+D91+D92+D93+D94+D95++D96+D97</f>
        <v>12277107500</v>
      </c>
      <c r="E77" s="33">
        <f>E97+E94</f>
        <v>1467520300</v>
      </c>
      <c r="F77" s="33"/>
      <c r="G77" s="13"/>
      <c r="H77" s="13"/>
      <c r="I77" s="13"/>
      <c r="J77" s="5" t="e">
        <f>D77-#REF!</f>
        <v>#REF!</v>
      </c>
      <c r="K77" s="5" t="e">
        <f>E77-#REF!</f>
        <v>#REF!</v>
      </c>
      <c r="N77" s="29"/>
    </row>
    <row r="78" spans="1:14" ht="322.5" customHeight="1" hidden="1">
      <c r="A78" s="11">
        <v>41030500</v>
      </c>
      <c r="B78" s="12" t="s">
        <v>90</v>
      </c>
      <c r="C78" s="34">
        <f t="shared" si="2"/>
        <v>0</v>
      </c>
      <c r="D78" s="42"/>
      <c r="E78" s="33"/>
      <c r="F78" s="33"/>
      <c r="G78" s="13"/>
      <c r="H78" s="13"/>
      <c r="I78" s="13"/>
      <c r="J78" s="5"/>
      <c r="K78" s="5"/>
      <c r="N78" s="29"/>
    </row>
    <row r="79" spans="1:14" ht="261" customHeight="1">
      <c r="A79" s="11">
        <v>41030600</v>
      </c>
      <c r="B79" s="12" t="s">
        <v>106</v>
      </c>
      <c r="C79" s="34">
        <f t="shared" si="2"/>
        <v>2865694400</v>
      </c>
      <c r="D79" s="42">
        <f>2865694400</f>
        <v>2865694400</v>
      </c>
      <c r="E79" s="36"/>
      <c r="F79" s="36"/>
      <c r="G79" s="13"/>
      <c r="H79" s="13"/>
      <c r="I79" s="13"/>
      <c r="J79" s="5" t="e">
        <f>D79-#REF!</f>
        <v>#REF!</v>
      </c>
      <c r="K79" s="5" t="e">
        <f>E79-#REF!</f>
        <v>#REF!</v>
      </c>
      <c r="N79" s="29"/>
    </row>
    <row r="80" spans="1:14" ht="276" customHeight="1">
      <c r="A80" s="11">
        <v>41030800</v>
      </c>
      <c r="B80" s="12" t="s">
        <v>109</v>
      </c>
      <c r="C80" s="34">
        <f t="shared" si="2"/>
        <v>1653144800</v>
      </c>
      <c r="D80" s="42">
        <v>1653144800</v>
      </c>
      <c r="E80" s="36"/>
      <c r="F80" s="36"/>
      <c r="G80" s="13"/>
      <c r="H80" s="13"/>
      <c r="I80" s="13"/>
      <c r="J80" s="5" t="e">
        <f>D80-#REF!</f>
        <v>#REF!</v>
      </c>
      <c r="K80" s="5" t="e">
        <f>E80-#REF!</f>
        <v>#REF!</v>
      </c>
      <c r="N80" s="29"/>
    </row>
    <row r="81" spans="1:14" ht="93">
      <c r="A81" s="11">
        <v>41031000</v>
      </c>
      <c r="B81" s="12" t="s">
        <v>58</v>
      </c>
      <c r="C81" s="34">
        <f t="shared" si="2"/>
        <v>264300</v>
      </c>
      <c r="D81" s="42">
        <v>264300</v>
      </c>
      <c r="E81" s="36"/>
      <c r="F81" s="36"/>
      <c r="G81" s="13"/>
      <c r="H81" s="13"/>
      <c r="I81" s="13"/>
      <c r="J81" s="5" t="e">
        <f>D81-#REF!</f>
        <v>#REF!</v>
      </c>
      <c r="K81" s="5" t="e">
        <f>E81-#REF!</f>
        <v>#REF!</v>
      </c>
      <c r="N81" s="29"/>
    </row>
    <row r="82" spans="1:14" ht="80.25" customHeight="1">
      <c r="A82" s="11">
        <v>41032600</v>
      </c>
      <c r="B82" s="12" t="s">
        <v>72</v>
      </c>
      <c r="C82" s="34">
        <f t="shared" si="2"/>
        <v>10479500</v>
      </c>
      <c r="D82" s="42">
        <v>10479500</v>
      </c>
      <c r="E82" s="36"/>
      <c r="F82" s="36"/>
      <c r="G82" s="13"/>
      <c r="H82" s="13"/>
      <c r="I82" s="13"/>
      <c r="J82" s="5"/>
      <c r="K82" s="5"/>
      <c r="N82" s="29"/>
    </row>
    <row r="83" spans="1:14" ht="72" customHeight="1">
      <c r="A83" s="11">
        <v>41033600</v>
      </c>
      <c r="B83" s="12" t="s">
        <v>74</v>
      </c>
      <c r="C83" s="34">
        <f t="shared" si="2"/>
        <v>18985900</v>
      </c>
      <c r="D83" s="42">
        <v>18985900</v>
      </c>
      <c r="E83" s="36"/>
      <c r="F83" s="36"/>
      <c r="G83" s="13"/>
      <c r="H83" s="13"/>
      <c r="I83" s="13"/>
      <c r="J83" s="5"/>
      <c r="K83" s="5"/>
      <c r="N83" s="29"/>
    </row>
    <row r="84" spans="1:14" ht="69.75">
      <c r="A84" s="11">
        <v>41033700</v>
      </c>
      <c r="B84" s="12" t="s">
        <v>107</v>
      </c>
      <c r="C84" s="34">
        <f t="shared" si="2"/>
        <v>1440800</v>
      </c>
      <c r="D84" s="42">
        <v>1440800</v>
      </c>
      <c r="E84" s="36"/>
      <c r="F84" s="36"/>
      <c r="G84" s="13"/>
      <c r="H84" s="13"/>
      <c r="I84" s="13"/>
      <c r="J84" s="5"/>
      <c r="K84" s="5"/>
      <c r="N84" s="29"/>
    </row>
    <row r="85" spans="1:14" ht="99" customHeight="1" hidden="1">
      <c r="A85" s="11">
        <v>41033800</v>
      </c>
      <c r="B85" s="12" t="s">
        <v>93</v>
      </c>
      <c r="C85" s="34">
        <f t="shared" si="2"/>
        <v>0</v>
      </c>
      <c r="D85" s="42"/>
      <c r="E85" s="36"/>
      <c r="F85" s="36"/>
      <c r="G85" s="13"/>
      <c r="H85" s="13"/>
      <c r="I85" s="13"/>
      <c r="J85" s="5"/>
      <c r="K85" s="5"/>
      <c r="N85" s="29"/>
    </row>
    <row r="86" spans="1:14" ht="46.5">
      <c r="A86" s="11">
        <v>41033900</v>
      </c>
      <c r="B86" s="12" t="s">
        <v>59</v>
      </c>
      <c r="C86" s="34">
        <f t="shared" si="2"/>
        <v>3451424900</v>
      </c>
      <c r="D86" s="42">
        <v>3451424900</v>
      </c>
      <c r="E86" s="36"/>
      <c r="F86" s="36"/>
      <c r="G86" s="13"/>
      <c r="H86" s="13"/>
      <c r="I86" s="13"/>
      <c r="J86" s="5" t="e">
        <f>D86-#REF!</f>
        <v>#REF!</v>
      </c>
      <c r="K86" s="5" t="e">
        <f>E86-#REF!</f>
        <v>#REF!</v>
      </c>
      <c r="N86" s="29"/>
    </row>
    <row r="87" spans="1:14" ht="52.5" customHeight="1">
      <c r="A87" s="11">
        <v>41034200</v>
      </c>
      <c r="B87" s="12" t="s">
        <v>60</v>
      </c>
      <c r="C87" s="34">
        <f t="shared" si="2"/>
        <v>4199262000</v>
      </c>
      <c r="D87" s="42">
        <v>4199262000</v>
      </c>
      <c r="E87" s="36"/>
      <c r="F87" s="36"/>
      <c r="G87" s="13"/>
      <c r="H87" s="13"/>
      <c r="I87" s="13"/>
      <c r="J87" s="5" t="e">
        <f>D87-#REF!</f>
        <v>#REF!</v>
      </c>
      <c r="K87" s="5" t="e">
        <f>E87-#REF!</f>
        <v>#REF!</v>
      </c>
      <c r="N87" s="29"/>
    </row>
    <row r="88" spans="1:14" ht="137.25" customHeight="1">
      <c r="A88" s="11">
        <v>41034400</v>
      </c>
      <c r="B88" s="12" t="s">
        <v>110</v>
      </c>
      <c r="C88" s="34">
        <f t="shared" si="2"/>
        <v>13908300</v>
      </c>
      <c r="D88" s="42">
        <v>13908300</v>
      </c>
      <c r="E88" s="36"/>
      <c r="F88" s="36"/>
      <c r="G88" s="13"/>
      <c r="H88" s="13"/>
      <c r="I88" s="13"/>
      <c r="J88" s="5"/>
      <c r="K88" s="5"/>
      <c r="N88" s="29"/>
    </row>
    <row r="89" spans="1:14" ht="80.25" customHeight="1" hidden="1">
      <c r="A89" s="11">
        <v>41034500</v>
      </c>
      <c r="B89" s="12" t="s">
        <v>89</v>
      </c>
      <c r="C89" s="34">
        <f t="shared" si="2"/>
        <v>0</v>
      </c>
      <c r="D89" s="42"/>
      <c r="E89" s="36"/>
      <c r="F89" s="36"/>
      <c r="G89" s="13"/>
      <c r="H89" s="13"/>
      <c r="I89" s="13"/>
      <c r="J89" s="5"/>
      <c r="K89" s="5"/>
      <c r="N89" s="29"/>
    </row>
    <row r="90" spans="1:14" ht="75" customHeight="1">
      <c r="A90" s="11">
        <v>41035400</v>
      </c>
      <c r="B90" s="12" t="s">
        <v>85</v>
      </c>
      <c r="C90" s="34">
        <f t="shared" si="2"/>
        <v>26500600</v>
      </c>
      <c r="D90" s="42">
        <v>26500600</v>
      </c>
      <c r="E90" s="36"/>
      <c r="F90" s="36"/>
      <c r="G90" s="13"/>
      <c r="H90" s="13"/>
      <c r="I90" s="13"/>
      <c r="J90" s="5"/>
      <c r="K90" s="5"/>
      <c r="N90" s="29"/>
    </row>
    <row r="91" spans="1:14" ht="228.75" customHeight="1">
      <c r="A91" s="11">
        <v>41035800</v>
      </c>
      <c r="B91" s="12" t="s">
        <v>111</v>
      </c>
      <c r="C91" s="34">
        <f t="shared" si="2"/>
        <v>16002000</v>
      </c>
      <c r="D91" s="42">
        <v>16002000</v>
      </c>
      <c r="E91" s="36"/>
      <c r="F91" s="36"/>
      <c r="G91" s="13"/>
      <c r="H91" s="13"/>
      <c r="I91" s="13"/>
      <c r="J91" s="5"/>
      <c r="K91" s="5"/>
      <c r="N91" s="29"/>
    </row>
    <row r="92" spans="1:14" ht="275.25" customHeight="1" hidden="1">
      <c r="A92" s="11">
        <v>41036100</v>
      </c>
      <c r="B92" s="12" t="s">
        <v>104</v>
      </c>
      <c r="C92" s="34">
        <f t="shared" si="2"/>
        <v>0</v>
      </c>
      <c r="D92" s="42"/>
      <c r="E92" s="36"/>
      <c r="F92" s="36"/>
      <c r="G92" s="13"/>
      <c r="H92" s="13"/>
      <c r="I92" s="13"/>
      <c r="J92" s="5"/>
      <c r="K92" s="5"/>
      <c r="N92" s="29"/>
    </row>
    <row r="93" spans="1:14" ht="286.5" customHeight="1" hidden="1">
      <c r="A93" s="11">
        <v>41036400</v>
      </c>
      <c r="B93" s="12" t="s">
        <v>105</v>
      </c>
      <c r="C93" s="34">
        <f t="shared" si="2"/>
        <v>0</v>
      </c>
      <c r="D93" s="42"/>
      <c r="E93" s="36"/>
      <c r="F93" s="36"/>
      <c r="G93" s="13"/>
      <c r="H93" s="13"/>
      <c r="I93" s="13"/>
      <c r="J93" s="5"/>
      <c r="K93" s="5"/>
      <c r="N93" s="29"/>
    </row>
    <row r="94" spans="1:14" ht="305.25" customHeight="1" hidden="1">
      <c r="A94" s="11">
        <v>41036600</v>
      </c>
      <c r="B94" s="12" t="s">
        <v>86</v>
      </c>
      <c r="C94" s="34">
        <f t="shared" si="2"/>
        <v>0</v>
      </c>
      <c r="D94" s="42"/>
      <c r="E94" s="36"/>
      <c r="F94" s="36"/>
      <c r="G94" s="13"/>
      <c r="H94" s="13"/>
      <c r="I94" s="13"/>
      <c r="J94" s="5"/>
      <c r="K94" s="5"/>
      <c r="N94" s="29"/>
    </row>
    <row r="95" spans="1:14" ht="80.25" customHeight="1" hidden="1">
      <c r="A95" s="11">
        <v>41037200</v>
      </c>
      <c r="B95" s="12" t="s">
        <v>94</v>
      </c>
      <c r="C95" s="34"/>
      <c r="D95" s="42"/>
      <c r="E95" s="36"/>
      <c r="F95" s="36"/>
      <c r="G95" s="13"/>
      <c r="H95" s="13"/>
      <c r="I95" s="13"/>
      <c r="J95" s="5"/>
      <c r="K95" s="5"/>
      <c r="N95" s="29"/>
    </row>
    <row r="96" spans="1:14" ht="80.25" customHeight="1">
      <c r="A96" s="11">
        <v>41032100</v>
      </c>
      <c r="B96" s="12" t="s">
        <v>108</v>
      </c>
      <c r="C96" s="34">
        <f>D96</f>
        <v>20000000</v>
      </c>
      <c r="D96" s="42">
        <v>20000000</v>
      </c>
      <c r="E96" s="36"/>
      <c r="F96" s="36"/>
      <c r="G96" s="13"/>
      <c r="H96" s="13"/>
      <c r="I96" s="13"/>
      <c r="J96" s="5"/>
      <c r="K96" s="5"/>
      <c r="N96" s="29"/>
    </row>
    <row r="97" spans="1:14" ht="127.5" customHeight="1">
      <c r="A97" s="11">
        <v>41037300</v>
      </c>
      <c r="B97" s="12" t="s">
        <v>84</v>
      </c>
      <c r="C97" s="36">
        <f t="shared" si="2"/>
        <v>1467520300</v>
      </c>
      <c r="D97" s="42"/>
      <c r="E97" s="36">
        <v>1467520300</v>
      </c>
      <c r="F97" s="40"/>
      <c r="G97" s="13"/>
      <c r="H97" s="13"/>
      <c r="I97" s="13"/>
      <c r="J97" s="5" t="e">
        <f>D91-#REF!</f>
        <v>#REF!</v>
      </c>
      <c r="K97" s="5" t="e">
        <f>E91-#REF!</f>
        <v>#REF!</v>
      </c>
      <c r="N97" s="29"/>
    </row>
    <row r="98" spans="1:15" s="24" customFormat="1" ht="26.25">
      <c r="A98" s="1"/>
      <c r="B98" s="3" t="s">
        <v>99</v>
      </c>
      <c r="C98" s="32">
        <f>C72+C73</f>
        <v>57434450700</v>
      </c>
      <c r="D98" s="44">
        <f>D72+D73</f>
        <v>53432114300</v>
      </c>
      <c r="E98" s="32">
        <f>E72+E73</f>
        <v>4002336400</v>
      </c>
      <c r="F98" s="32">
        <f>F72+F73</f>
        <v>1092985000</v>
      </c>
      <c r="G98" s="6"/>
      <c r="H98" s="6"/>
      <c r="I98" s="6"/>
      <c r="J98" s="5"/>
      <c r="K98" s="5"/>
      <c r="N98" s="29"/>
      <c r="O98" s="29"/>
    </row>
    <row r="99" spans="1:14" s="23" customFormat="1" ht="78.75" customHeight="1">
      <c r="A99" s="30" t="s">
        <v>66</v>
      </c>
      <c r="B99" s="30"/>
      <c r="C99" s="30"/>
      <c r="D99" s="50"/>
      <c r="E99" s="30"/>
      <c r="F99" s="30" t="s">
        <v>67</v>
      </c>
      <c r="G99" s="30"/>
      <c r="H99" s="30"/>
      <c r="I99" s="30"/>
      <c r="J99" s="5" t="e">
        <f>D99-#REF!</f>
        <v>#REF!</v>
      </c>
      <c r="K99" s="5" t="e">
        <f>E99-#REF!</f>
        <v>#REF!</v>
      </c>
      <c r="N99" s="31"/>
    </row>
    <row r="100" ht="25.5">
      <c r="K100" s="5" t="e">
        <f>E100-#REF!</f>
        <v>#REF!</v>
      </c>
    </row>
    <row r="101" spans="3:11" ht="25.5">
      <c r="C101" s="17">
        <f>C6+C36+C59</f>
        <v>43282014100</v>
      </c>
      <c r="D101" s="17">
        <f>D6+D36+D59+D65</f>
        <v>41101198000</v>
      </c>
      <c r="E101" s="54">
        <f>E6+E36+E59+E65</f>
        <v>2534816100</v>
      </c>
      <c r="F101" s="54">
        <f>F6+F36+F59</f>
        <v>1092985000</v>
      </c>
      <c r="J101" s="17" t="e">
        <f>#REF!-J77</f>
        <v>#REF!</v>
      </c>
      <c r="K101" s="5" t="e">
        <f>E101-#REF!</f>
        <v>#REF!</v>
      </c>
    </row>
    <row r="102" ht="25.5">
      <c r="K102" s="5" t="e">
        <f>E102-#REF!</f>
        <v>#REF!</v>
      </c>
    </row>
    <row r="103" spans="3:11" ht="25.5">
      <c r="C103" s="17"/>
      <c r="D103" s="52"/>
      <c r="E103" s="54">
        <f>E101-E56</f>
        <v>1493385000</v>
      </c>
      <c r="K103" s="5"/>
    </row>
    <row r="104" spans="5:11" ht="25.5">
      <c r="E104" s="17"/>
      <c r="K104" s="5"/>
    </row>
    <row r="105" spans="3:11" ht="23.25">
      <c r="C105" s="55">
        <f>C98-'2019  (книга)'!C97</f>
        <v>2470150000</v>
      </c>
      <c r="D105" s="52"/>
      <c r="E105" s="17"/>
      <c r="F105" s="17"/>
      <c r="G105" s="17"/>
      <c r="H105" s="17"/>
      <c r="I105" s="17"/>
      <c r="J105" s="17"/>
      <c r="K105" s="17"/>
    </row>
    <row r="106" spans="3:11" ht="25.5">
      <c r="C106" s="17"/>
      <c r="D106" s="52"/>
      <c r="E106" s="17"/>
      <c r="K106" s="5"/>
    </row>
    <row r="107" ht="25.5">
      <c r="K107" s="5"/>
    </row>
    <row r="108" spans="3:11" ht="25.5">
      <c r="C108" s="17"/>
      <c r="D108" s="52"/>
      <c r="E108" s="17"/>
      <c r="F108" s="17"/>
      <c r="K108" s="5" t="e">
        <f>E108-#REF!</f>
        <v>#REF!</v>
      </c>
    </row>
  </sheetData>
  <sheetProtection/>
  <mergeCells count="7">
    <mergeCell ref="D1:F1"/>
    <mergeCell ref="A2:E2"/>
    <mergeCell ref="A4:A5"/>
    <mergeCell ref="B4:B5"/>
    <mergeCell ref="C4:C5"/>
    <mergeCell ref="D4:D5"/>
    <mergeCell ref="E4:F4"/>
  </mergeCells>
  <printOptions/>
  <pageMargins left="0.5118110236220472" right="0.4330708661417323" top="0.5118110236220472" bottom="0.5511811023622047" header="0.31496062992125984" footer="0.35433070866141736"/>
  <pageSetup fitToHeight="4" fitToWidth="4" horizontalDpi="600" verticalDpi="600" orientation="portrait" paperSize="9" scale="42" r:id="rId1"/>
  <headerFooter alignWithMargins="0">
    <oddFooter>&amp;R&amp;P</oddFooter>
  </headerFooter>
  <rowBreaks count="1" manualBreakCount="1">
    <brk id="76" max="10" man="1"/>
  </rowBreaks>
</worksheet>
</file>

<file path=xl/worksheets/sheet3.xml><?xml version="1.0" encoding="utf-8"?>
<worksheet xmlns="http://schemas.openxmlformats.org/spreadsheetml/2006/main" xmlns:r="http://schemas.openxmlformats.org/officeDocument/2006/relationships">
  <sheetPr>
    <tabColor rgb="FF92D050"/>
  </sheetPr>
  <dimension ref="A1:K109"/>
  <sheetViews>
    <sheetView view="pageBreakPreview" zoomScale="70" zoomScaleNormal="80" zoomScaleSheetLayoutView="70" workbookViewId="0" topLeftCell="A63">
      <selection activeCell="D74" sqref="D74"/>
    </sheetView>
  </sheetViews>
  <sheetFormatPr defaultColWidth="9.00390625" defaultRowHeight="12.75"/>
  <cols>
    <col min="1" max="1" width="23.25390625" style="8" customWidth="1"/>
    <col min="2" max="2" width="89.75390625" style="8" customWidth="1"/>
    <col min="3" max="3" width="30.625" style="8" customWidth="1"/>
    <col min="4" max="4" width="30.75390625" style="51" customWidth="1"/>
    <col min="5" max="5" width="25.125" style="8" customWidth="1"/>
    <col min="6" max="6" width="25.25390625" style="8" customWidth="1"/>
    <col min="7" max="7" width="39.25390625" style="8" customWidth="1"/>
    <col min="8" max="8" width="28.75390625" style="9" customWidth="1"/>
    <col min="9" max="9" width="9.125" style="9" customWidth="1"/>
    <col min="10" max="10" width="25.25390625" style="9" bestFit="1" customWidth="1"/>
    <col min="11" max="11" width="24.125" style="9" bestFit="1" customWidth="1"/>
    <col min="12" max="16384" width="9.125" style="9" customWidth="1"/>
  </cols>
  <sheetData>
    <row r="1" spans="4:6" ht="97.5" customHeight="1">
      <c r="D1" s="63" t="s">
        <v>112</v>
      </c>
      <c r="E1" s="63"/>
      <c r="F1" s="63"/>
    </row>
    <row r="2" spans="1:5" ht="33" customHeight="1">
      <c r="A2" s="64" t="s">
        <v>97</v>
      </c>
      <c r="B2" s="65"/>
      <c r="C2" s="65"/>
      <c r="D2" s="65"/>
      <c r="E2" s="65"/>
    </row>
    <row r="3" spans="2:6" ht="34.5" customHeight="1">
      <c r="B3" s="26"/>
      <c r="C3" s="26"/>
      <c r="D3" s="43"/>
      <c r="E3" s="26"/>
      <c r="F3" s="27" t="s">
        <v>100</v>
      </c>
    </row>
    <row r="4" spans="1:6" ht="21.75" customHeight="1">
      <c r="A4" s="66" t="s">
        <v>0</v>
      </c>
      <c r="B4" s="66" t="s">
        <v>1</v>
      </c>
      <c r="C4" s="66" t="s">
        <v>2</v>
      </c>
      <c r="D4" s="67" t="s">
        <v>3</v>
      </c>
      <c r="E4" s="66" t="s">
        <v>4</v>
      </c>
      <c r="F4" s="66"/>
    </row>
    <row r="5" spans="1:6" ht="43.5" customHeight="1">
      <c r="A5" s="66"/>
      <c r="B5" s="66"/>
      <c r="C5" s="66"/>
      <c r="D5" s="67"/>
      <c r="E5" s="10" t="s">
        <v>2</v>
      </c>
      <c r="F5" s="10" t="s">
        <v>5</v>
      </c>
    </row>
    <row r="6" spans="1:7" s="23" customFormat="1" ht="25.5">
      <c r="A6" s="1">
        <v>10000000</v>
      </c>
      <c r="B6" s="2" t="s">
        <v>6</v>
      </c>
      <c r="C6" s="32">
        <f>C7+C10+C14+C18+C33</f>
        <v>41058289600</v>
      </c>
      <c r="D6" s="44">
        <f>D7+D10+D14+D18+D33</f>
        <v>41015489600</v>
      </c>
      <c r="E6" s="32">
        <f>E7+E10+E14+E18+E33</f>
        <v>42800000</v>
      </c>
      <c r="F6" s="32">
        <f>F7+F10+F14+F18</f>
        <v>0</v>
      </c>
      <c r="G6" s="5">
        <f>D6+E6</f>
        <v>41058289600</v>
      </c>
    </row>
    <row r="7" spans="1:7" s="21" customFormat="1" ht="46.5">
      <c r="A7" s="18">
        <v>11000000</v>
      </c>
      <c r="B7" s="19" t="s">
        <v>7</v>
      </c>
      <c r="C7" s="33">
        <f>C8+C9</f>
        <v>26799578700</v>
      </c>
      <c r="D7" s="45">
        <f>D8+D9</f>
        <v>26799578700</v>
      </c>
      <c r="E7" s="33">
        <f>E8+E9</f>
        <v>0</v>
      </c>
      <c r="F7" s="33">
        <f>F8+F9</f>
        <v>0</v>
      </c>
      <c r="G7" s="20"/>
    </row>
    <row r="8" spans="1:10" ht="23.25">
      <c r="A8" s="11">
        <v>11010000</v>
      </c>
      <c r="B8" s="12" t="s">
        <v>8</v>
      </c>
      <c r="C8" s="34">
        <f>D8+E8</f>
        <v>22418676600</v>
      </c>
      <c r="D8" s="46">
        <f>20687998000+120000000+1410000000+200678600</f>
        <v>22418676600</v>
      </c>
      <c r="E8" s="35"/>
      <c r="F8" s="35"/>
      <c r="G8" s="14"/>
      <c r="J8" s="29"/>
    </row>
    <row r="9" spans="1:10" ht="23.25">
      <c r="A9" s="11">
        <v>11020000</v>
      </c>
      <c r="B9" s="12" t="s">
        <v>9</v>
      </c>
      <c r="C9" s="34">
        <f>D9+E9</f>
        <v>4380902100</v>
      </c>
      <c r="D9" s="46">
        <f>3904000000+296000000+180902100</f>
        <v>4380902100</v>
      </c>
      <c r="E9" s="35"/>
      <c r="F9" s="35"/>
      <c r="G9" s="13"/>
      <c r="J9" s="29"/>
    </row>
    <row r="10" spans="1:10" s="21" customFormat="1" ht="46.5">
      <c r="A10" s="18">
        <v>13000000</v>
      </c>
      <c r="B10" s="19" t="s">
        <v>10</v>
      </c>
      <c r="C10" s="33">
        <f>C11+C12+C13</f>
        <v>42500000</v>
      </c>
      <c r="D10" s="45">
        <f>D11+D12+D13</f>
        <v>42500000</v>
      </c>
      <c r="E10" s="33">
        <f>E11+E12+E13</f>
        <v>0</v>
      </c>
      <c r="F10" s="33">
        <f>F11+F12+F13</f>
        <v>0</v>
      </c>
      <c r="G10" s="20"/>
      <c r="J10" s="29"/>
    </row>
    <row r="11" spans="1:10" ht="23.25">
      <c r="A11" s="11">
        <v>13020000</v>
      </c>
      <c r="B11" s="12" t="s">
        <v>11</v>
      </c>
      <c r="C11" s="34">
        <f>D11+E11</f>
        <v>34700000</v>
      </c>
      <c r="D11" s="42">
        <v>34700000</v>
      </c>
      <c r="E11" s="36"/>
      <c r="F11" s="36"/>
      <c r="G11" s="13"/>
      <c r="J11" s="29"/>
    </row>
    <row r="12" spans="1:10" ht="23.25">
      <c r="A12" s="11">
        <v>13030000</v>
      </c>
      <c r="B12" s="12" t="s">
        <v>12</v>
      </c>
      <c r="C12" s="34">
        <f>D12+E12</f>
        <v>7700000</v>
      </c>
      <c r="D12" s="42">
        <v>7700000</v>
      </c>
      <c r="E12" s="36"/>
      <c r="F12" s="36"/>
      <c r="G12" s="13"/>
      <c r="J12" s="29"/>
    </row>
    <row r="13" spans="1:10" ht="23.25">
      <c r="A13" s="11">
        <v>13070000</v>
      </c>
      <c r="B13" s="12" t="s">
        <v>13</v>
      </c>
      <c r="C13" s="34">
        <f>D13+E13</f>
        <v>100000</v>
      </c>
      <c r="D13" s="42">
        <v>100000</v>
      </c>
      <c r="E13" s="36"/>
      <c r="F13" s="36"/>
      <c r="G13" s="13"/>
      <c r="J13" s="29"/>
    </row>
    <row r="14" spans="1:10" s="21" customFormat="1" ht="23.25">
      <c r="A14" s="18">
        <v>14000000</v>
      </c>
      <c r="B14" s="19" t="s">
        <v>14</v>
      </c>
      <c r="C14" s="33">
        <f>D14</f>
        <v>1804990000</v>
      </c>
      <c r="D14" s="45">
        <f>D17+D15+D16</f>
        <v>1804990000</v>
      </c>
      <c r="E14" s="33">
        <f>E17</f>
        <v>0</v>
      </c>
      <c r="F14" s="33">
        <f>F17</f>
        <v>0</v>
      </c>
      <c r="G14" s="20"/>
      <c r="J14" s="29"/>
    </row>
    <row r="15" spans="1:10" s="21" customFormat="1" ht="46.5">
      <c r="A15" s="11">
        <v>14021900</v>
      </c>
      <c r="B15" s="12" t="s">
        <v>76</v>
      </c>
      <c r="C15" s="34">
        <f>D15+E15</f>
        <v>146960000</v>
      </c>
      <c r="D15" s="42">
        <v>146960000</v>
      </c>
      <c r="E15" s="33"/>
      <c r="F15" s="33"/>
      <c r="G15" s="20"/>
      <c r="J15" s="29"/>
    </row>
    <row r="16" spans="1:10" s="21" customFormat="1" ht="46.5">
      <c r="A16" s="11">
        <v>14031900</v>
      </c>
      <c r="B16" s="12" t="s">
        <v>77</v>
      </c>
      <c r="C16" s="34">
        <f>D16+E16</f>
        <v>588030000</v>
      </c>
      <c r="D16" s="42">
        <v>588030000</v>
      </c>
      <c r="E16" s="33"/>
      <c r="F16" s="33"/>
      <c r="G16" s="20"/>
      <c r="J16" s="29"/>
    </row>
    <row r="17" spans="1:10" ht="57.75" customHeight="1">
      <c r="A17" s="11">
        <v>14040000</v>
      </c>
      <c r="B17" s="12" t="s">
        <v>68</v>
      </c>
      <c r="C17" s="34">
        <f>D17+E17</f>
        <v>1070000000</v>
      </c>
      <c r="D17" s="42">
        <v>1070000000</v>
      </c>
      <c r="E17" s="36"/>
      <c r="F17" s="36"/>
      <c r="G17" s="13"/>
      <c r="J17" s="29"/>
    </row>
    <row r="18" spans="1:10" s="21" customFormat="1" ht="23.25">
      <c r="A18" s="18">
        <v>18000000</v>
      </c>
      <c r="B18" s="19" t="s">
        <v>15</v>
      </c>
      <c r="C18" s="33">
        <f aca="true" t="shared" si="0" ref="C18:C29">D18</f>
        <v>12368420900</v>
      </c>
      <c r="D18" s="45">
        <f>D19+D30+D31+D32</f>
        <v>12368420900</v>
      </c>
      <c r="E18" s="33">
        <f>E19+E24+E25+E26+E27+E28+E29+E30+E31+E32</f>
        <v>0</v>
      </c>
      <c r="F18" s="33">
        <f>F19+F24+F25+F26+F27+F28+F29+F30+F31+F32</f>
        <v>0</v>
      </c>
      <c r="G18" s="20"/>
      <c r="J18" s="29"/>
    </row>
    <row r="19" spans="1:10" ht="23.25">
      <c r="A19" s="11">
        <v>18010000</v>
      </c>
      <c r="B19" s="12" t="s">
        <v>16</v>
      </c>
      <c r="C19" s="34">
        <f t="shared" si="0"/>
        <v>6539419800</v>
      </c>
      <c r="D19" s="47">
        <f>D20+D21+D22+D23+D24+D25+D26+D27+D28+D29</f>
        <v>6539419800</v>
      </c>
      <c r="E19" s="34">
        <f>E24+E25+E26+E27+E28+E29</f>
        <v>0</v>
      </c>
      <c r="F19" s="34">
        <f>F24+F25+F26+F27+F28+F29</f>
        <v>0</v>
      </c>
      <c r="G19" s="13"/>
      <c r="J19" s="29"/>
    </row>
    <row r="20" spans="1:10" ht="69.75">
      <c r="A20" s="11">
        <v>18010100</v>
      </c>
      <c r="B20" s="12" t="s">
        <v>17</v>
      </c>
      <c r="C20" s="34">
        <f t="shared" si="0"/>
        <v>44492400</v>
      </c>
      <c r="D20" s="47">
        <v>44492400</v>
      </c>
      <c r="E20" s="34"/>
      <c r="F20" s="34"/>
      <c r="G20" s="13"/>
      <c r="H20" s="41">
        <f>D20+D23</f>
        <v>787057900</v>
      </c>
      <c r="J20" s="29"/>
    </row>
    <row r="21" spans="1:10" ht="69.75">
      <c r="A21" s="11">
        <v>18010200</v>
      </c>
      <c r="B21" s="12" t="s">
        <v>18</v>
      </c>
      <c r="C21" s="34">
        <f t="shared" si="0"/>
        <v>58461400</v>
      </c>
      <c r="D21" s="47">
        <f>55617600+2843800</f>
        <v>58461400</v>
      </c>
      <c r="E21" s="34"/>
      <c r="F21" s="34"/>
      <c r="G21" s="13"/>
      <c r="H21" s="41">
        <f>D21+D22</f>
        <v>76032900</v>
      </c>
      <c r="J21" s="29"/>
    </row>
    <row r="22" spans="1:10" ht="69.75">
      <c r="A22" s="11">
        <v>18010300</v>
      </c>
      <c r="B22" s="12" t="s">
        <v>19</v>
      </c>
      <c r="C22" s="34">
        <f t="shared" si="0"/>
        <v>17571500</v>
      </c>
      <c r="D22" s="47">
        <f>15932400+1639100</f>
        <v>17571500</v>
      </c>
      <c r="E22" s="34"/>
      <c r="F22" s="34"/>
      <c r="G22" s="13"/>
      <c r="J22" s="29"/>
    </row>
    <row r="23" spans="1:10" ht="69.75">
      <c r="A23" s="11">
        <v>18010400</v>
      </c>
      <c r="B23" s="12" t="s">
        <v>20</v>
      </c>
      <c r="C23" s="34">
        <f t="shared" si="0"/>
        <v>742565500</v>
      </c>
      <c r="D23" s="47">
        <f>735957600+6607900</f>
        <v>742565500</v>
      </c>
      <c r="E23" s="34"/>
      <c r="F23" s="34"/>
      <c r="G23" s="13"/>
      <c r="J23" s="29"/>
    </row>
    <row r="24" spans="1:10" ht="23.25">
      <c r="A24" s="11">
        <v>18010500</v>
      </c>
      <c r="B24" s="12" t="s">
        <v>21</v>
      </c>
      <c r="C24" s="34">
        <f t="shared" si="0"/>
        <v>2337690900</v>
      </c>
      <c r="D24" s="47">
        <f>2205489000+2201900+130000000</f>
        <v>2337690900</v>
      </c>
      <c r="E24" s="36"/>
      <c r="F24" s="36"/>
      <c r="G24" s="28">
        <f>D24+D26</f>
        <v>2415320000</v>
      </c>
      <c r="H24" s="41">
        <f>D24+D26</f>
        <v>2415320000</v>
      </c>
      <c r="J24" s="29"/>
    </row>
    <row r="25" spans="1:10" ht="23.25">
      <c r="A25" s="11">
        <v>18010600</v>
      </c>
      <c r="B25" s="12" t="s">
        <v>22</v>
      </c>
      <c r="C25" s="34">
        <f t="shared" si="0"/>
        <v>3154909400</v>
      </c>
      <c r="D25" s="47">
        <f>2829092300-2201900+(170000000-6850000)+164869000</f>
        <v>3154909400</v>
      </c>
      <c r="E25" s="36"/>
      <c r="F25" s="36"/>
      <c r="G25" s="28">
        <f>D25+D27</f>
        <v>3183699000</v>
      </c>
      <c r="H25" s="41">
        <f>D25+D27</f>
        <v>3183699000</v>
      </c>
      <c r="J25" s="29"/>
    </row>
    <row r="26" spans="1:10" ht="23.25">
      <c r="A26" s="11">
        <v>18010700</v>
      </c>
      <c r="B26" s="12" t="s">
        <v>23</v>
      </c>
      <c r="C26" s="34">
        <f t="shared" si="0"/>
        <v>77629100</v>
      </c>
      <c r="D26" s="47">
        <v>77629100</v>
      </c>
      <c r="E26" s="36"/>
      <c r="F26" s="36"/>
      <c r="G26" s="13"/>
      <c r="J26" s="29"/>
    </row>
    <row r="27" spans="1:10" ht="23.25">
      <c r="A27" s="11">
        <v>18010900</v>
      </c>
      <c r="B27" s="12" t="s">
        <v>24</v>
      </c>
      <c r="C27" s="34">
        <f t="shared" si="0"/>
        <v>28789600</v>
      </c>
      <c r="D27" s="47">
        <v>28789600</v>
      </c>
      <c r="E27" s="36"/>
      <c r="F27" s="36"/>
      <c r="G27" s="13"/>
      <c r="J27" s="29"/>
    </row>
    <row r="28" spans="1:10" ht="23.25">
      <c r="A28" s="11">
        <v>18011000</v>
      </c>
      <c r="B28" s="12" t="s">
        <v>25</v>
      </c>
      <c r="C28" s="34">
        <f t="shared" si="0"/>
        <v>41560000</v>
      </c>
      <c r="D28" s="47">
        <v>41560000</v>
      </c>
      <c r="E28" s="36"/>
      <c r="F28" s="36"/>
      <c r="G28" s="28">
        <f>D25+D27</f>
        <v>3183699000</v>
      </c>
      <c r="J28" s="29"/>
    </row>
    <row r="29" spans="1:10" ht="23.25">
      <c r="A29" s="11">
        <v>18011100</v>
      </c>
      <c r="B29" s="12" t="s">
        <v>26</v>
      </c>
      <c r="C29" s="34">
        <f t="shared" si="0"/>
        <v>35750000</v>
      </c>
      <c r="D29" s="47">
        <v>35750000</v>
      </c>
      <c r="E29" s="36"/>
      <c r="F29" s="36"/>
      <c r="G29" s="28">
        <f>D26+D24</f>
        <v>2415320000</v>
      </c>
      <c r="J29" s="29"/>
    </row>
    <row r="30" spans="1:10" ht="23.25" hidden="1">
      <c r="A30" s="11">
        <v>18020000</v>
      </c>
      <c r="B30" s="12" t="s">
        <v>27</v>
      </c>
      <c r="C30" s="34">
        <f>D30+E30</f>
        <v>0</v>
      </c>
      <c r="D30" s="42">
        <v>0</v>
      </c>
      <c r="E30" s="36"/>
      <c r="F30" s="36"/>
      <c r="G30" s="13"/>
      <c r="J30" s="29"/>
    </row>
    <row r="31" spans="1:10" ht="23.25">
      <c r="A31" s="11">
        <v>18030000</v>
      </c>
      <c r="B31" s="12" t="s">
        <v>28</v>
      </c>
      <c r="C31" s="34">
        <f>D31+E31</f>
        <v>35000000</v>
      </c>
      <c r="D31" s="42">
        <f>32000000+3000000</f>
        <v>35000000</v>
      </c>
      <c r="E31" s="36"/>
      <c r="F31" s="36"/>
      <c r="G31" s="13"/>
      <c r="J31" s="29"/>
    </row>
    <row r="32" spans="1:10" ht="23.25">
      <c r="A32" s="11">
        <v>18050000</v>
      </c>
      <c r="B32" s="12" t="s">
        <v>29</v>
      </c>
      <c r="C32" s="34">
        <f>D32+E32</f>
        <v>5794001100</v>
      </c>
      <c r="D32" s="42">
        <f>5400000000+324000000+70001100</f>
        <v>5794001100</v>
      </c>
      <c r="E32" s="36"/>
      <c r="F32" s="36"/>
      <c r="G32" s="13"/>
      <c r="J32" s="29"/>
    </row>
    <row r="33" spans="1:10" s="21" customFormat="1" ht="23.25">
      <c r="A33" s="18">
        <v>19000000</v>
      </c>
      <c r="B33" s="19" t="s">
        <v>30</v>
      </c>
      <c r="C33" s="33">
        <f>C34+C35</f>
        <v>42800000</v>
      </c>
      <c r="D33" s="45">
        <f>D34</f>
        <v>0</v>
      </c>
      <c r="E33" s="33">
        <f>E34+E35</f>
        <v>42800000</v>
      </c>
      <c r="F33" s="33">
        <f>F34</f>
        <v>0</v>
      </c>
      <c r="G33" s="20"/>
      <c r="J33" s="29"/>
    </row>
    <row r="34" spans="1:10" ht="23.25">
      <c r="A34" s="11">
        <v>19010000</v>
      </c>
      <c r="B34" s="12" t="s">
        <v>31</v>
      </c>
      <c r="C34" s="34">
        <f>D34+E34</f>
        <v>42800000</v>
      </c>
      <c r="D34" s="42"/>
      <c r="E34" s="36">
        <v>42800000</v>
      </c>
      <c r="F34" s="36"/>
      <c r="G34" s="13"/>
      <c r="J34" s="29"/>
    </row>
    <row r="35" spans="1:11" ht="46.5">
      <c r="A35" s="11">
        <v>19020200</v>
      </c>
      <c r="B35" s="12" t="s">
        <v>69</v>
      </c>
      <c r="C35" s="34">
        <f>E35</f>
        <v>0</v>
      </c>
      <c r="D35" s="42"/>
      <c r="E35" s="36"/>
      <c r="F35" s="36"/>
      <c r="G35" s="13"/>
      <c r="J35" s="29"/>
      <c r="K35" s="29"/>
    </row>
    <row r="36" spans="1:10" s="23" customFormat="1" ht="25.5">
      <c r="A36" s="1">
        <v>20000000</v>
      </c>
      <c r="B36" s="2" t="s">
        <v>32</v>
      </c>
      <c r="C36" s="32">
        <f>C37+C46+C51+C57</f>
        <v>2311098700</v>
      </c>
      <c r="D36" s="44">
        <f>D37+D46+D51</f>
        <v>721519300</v>
      </c>
      <c r="E36" s="32">
        <f>E37+E46+E51+E57</f>
        <v>1589579400</v>
      </c>
      <c r="F36" s="32">
        <f>F37+F46+F51+F57</f>
        <v>545000000</v>
      </c>
      <c r="G36" s="7">
        <f>D36+E36</f>
        <v>2311098700</v>
      </c>
      <c r="J36" s="29"/>
    </row>
    <row r="37" spans="1:10" s="21" customFormat="1" ht="40.5" customHeight="1">
      <c r="A37" s="18">
        <v>21000000</v>
      </c>
      <c r="B37" s="19" t="s">
        <v>33</v>
      </c>
      <c r="C37" s="33">
        <f>+C39+C40+C45+C38</f>
        <v>40319300</v>
      </c>
      <c r="D37" s="45">
        <f>+D40+D38</f>
        <v>15319300</v>
      </c>
      <c r="E37" s="33">
        <f>+E39+E40+E42+E43+E45</f>
        <v>25000000</v>
      </c>
      <c r="F37" s="33">
        <f>+F39+F40+F42+F43</f>
        <v>25000000</v>
      </c>
      <c r="G37" s="20"/>
      <c r="J37" s="29"/>
    </row>
    <row r="38" spans="1:10" s="21" customFormat="1" ht="72" customHeight="1">
      <c r="A38" s="11">
        <v>21010300</v>
      </c>
      <c r="B38" s="12" t="s">
        <v>78</v>
      </c>
      <c r="C38" s="34">
        <f>D38</f>
        <v>0</v>
      </c>
      <c r="D38" s="47">
        <v>0</v>
      </c>
      <c r="E38" s="33"/>
      <c r="F38" s="33"/>
      <c r="G38" s="20"/>
      <c r="J38" s="29"/>
    </row>
    <row r="39" spans="1:10" ht="82.5" customHeight="1">
      <c r="A39" s="11">
        <v>21010800</v>
      </c>
      <c r="B39" s="12" t="s">
        <v>34</v>
      </c>
      <c r="C39" s="34">
        <f aca="true" t="shared" si="1" ref="C39:C44">D39+E39</f>
        <v>25000000</v>
      </c>
      <c r="D39" s="42"/>
      <c r="E39" s="36">
        <f>F39</f>
        <v>25000000</v>
      </c>
      <c r="F39" s="36">
        <v>25000000</v>
      </c>
      <c r="G39" s="13"/>
      <c r="J39" s="29"/>
    </row>
    <row r="40" spans="1:10" ht="23.25">
      <c r="A40" s="10">
        <v>21080000</v>
      </c>
      <c r="B40" s="56" t="s">
        <v>35</v>
      </c>
      <c r="C40" s="57">
        <f t="shared" si="1"/>
        <v>15319300</v>
      </c>
      <c r="D40" s="58">
        <f>D42+D43+D44+D41</f>
        <v>15319300</v>
      </c>
      <c r="E40" s="59"/>
      <c r="F40" s="59"/>
      <c r="G40" s="13"/>
      <c r="J40" s="29"/>
    </row>
    <row r="41" spans="1:10" ht="23.25">
      <c r="A41" s="11">
        <v>21080500</v>
      </c>
      <c r="B41" s="12" t="s">
        <v>35</v>
      </c>
      <c r="C41" s="34">
        <f t="shared" si="1"/>
        <v>2519300</v>
      </c>
      <c r="D41" s="42">
        <v>2519300</v>
      </c>
      <c r="E41" s="36"/>
      <c r="F41" s="36"/>
      <c r="G41" s="13"/>
      <c r="J41" s="29"/>
    </row>
    <row r="42" spans="1:10" ht="116.25">
      <c r="A42" s="11">
        <v>21080900</v>
      </c>
      <c r="B42" s="12" t="s">
        <v>36</v>
      </c>
      <c r="C42" s="34">
        <f t="shared" si="1"/>
        <v>100000</v>
      </c>
      <c r="D42" s="42">
        <v>100000</v>
      </c>
      <c r="E42" s="36"/>
      <c r="F42" s="36"/>
      <c r="G42" s="13"/>
      <c r="J42" s="29"/>
    </row>
    <row r="43" spans="1:10" ht="23.25">
      <c r="A43" s="11">
        <v>21081100</v>
      </c>
      <c r="B43" s="12" t="s">
        <v>37</v>
      </c>
      <c r="C43" s="34">
        <f t="shared" si="1"/>
        <v>7800000</v>
      </c>
      <c r="D43" s="42">
        <v>7800000</v>
      </c>
      <c r="E43" s="36"/>
      <c r="F43" s="36"/>
      <c r="G43" s="13"/>
      <c r="J43" s="29"/>
    </row>
    <row r="44" spans="1:10" ht="70.5" customHeight="1">
      <c r="A44" s="11">
        <v>21081500</v>
      </c>
      <c r="B44" s="12" t="s">
        <v>79</v>
      </c>
      <c r="C44" s="34">
        <f t="shared" si="1"/>
        <v>4900000</v>
      </c>
      <c r="D44" s="42">
        <v>4900000</v>
      </c>
      <c r="E44" s="36"/>
      <c r="F44" s="36"/>
      <c r="G44" s="13"/>
      <c r="J44" s="29"/>
    </row>
    <row r="45" spans="1:10" ht="69.75">
      <c r="A45" s="11">
        <v>21110000</v>
      </c>
      <c r="B45" s="12" t="s">
        <v>70</v>
      </c>
      <c r="C45" s="34">
        <f>E45</f>
        <v>0</v>
      </c>
      <c r="D45" s="42"/>
      <c r="E45" s="36">
        <v>0</v>
      </c>
      <c r="F45" s="36"/>
      <c r="G45" s="13"/>
      <c r="J45" s="29"/>
    </row>
    <row r="46" spans="1:10" s="21" customFormat="1" ht="46.5">
      <c r="A46" s="18">
        <v>22000000</v>
      </c>
      <c r="B46" s="19" t="s">
        <v>38</v>
      </c>
      <c r="C46" s="33">
        <f>C47+C48+C50</f>
        <v>683100000</v>
      </c>
      <c r="D46" s="45">
        <f>D47+D48+D50</f>
        <v>683100000</v>
      </c>
      <c r="E46" s="33">
        <f>E47+E48+E50</f>
        <v>0</v>
      </c>
      <c r="F46" s="33">
        <f>F47+F48+F50</f>
        <v>0</v>
      </c>
      <c r="G46" s="20"/>
      <c r="J46" s="29"/>
    </row>
    <row r="47" spans="1:10" ht="23.25">
      <c r="A47" s="11">
        <v>22010000</v>
      </c>
      <c r="B47" s="12" t="s">
        <v>39</v>
      </c>
      <c r="C47" s="34">
        <f>D47+E47</f>
        <v>558700000</v>
      </c>
      <c r="D47" s="42">
        <v>558700000</v>
      </c>
      <c r="E47" s="36"/>
      <c r="F47" s="36"/>
      <c r="G47" s="13"/>
      <c r="J47" s="29"/>
    </row>
    <row r="48" spans="1:10" ht="46.5" customHeight="1">
      <c r="A48" s="11">
        <v>22080000</v>
      </c>
      <c r="B48" s="25" t="s">
        <v>40</v>
      </c>
      <c r="C48" s="34">
        <f>C49</f>
        <v>89900000</v>
      </c>
      <c r="D48" s="47">
        <f>D49</f>
        <v>89900000</v>
      </c>
      <c r="E48" s="34">
        <f>E49</f>
        <v>0</v>
      </c>
      <c r="F48" s="34">
        <f>F49</f>
        <v>0</v>
      </c>
      <c r="G48" s="13"/>
      <c r="J48" s="29"/>
    </row>
    <row r="49" spans="1:10" ht="69.75">
      <c r="A49" s="11">
        <v>22080400</v>
      </c>
      <c r="B49" s="12" t="s">
        <v>41</v>
      </c>
      <c r="C49" s="34">
        <f>D49+E49</f>
        <v>89900000</v>
      </c>
      <c r="D49" s="42">
        <v>89900000</v>
      </c>
      <c r="E49" s="36"/>
      <c r="F49" s="36"/>
      <c r="G49" s="13"/>
      <c r="J49" s="29"/>
    </row>
    <row r="50" spans="1:10" ht="23.25">
      <c r="A50" s="11">
        <v>22090000</v>
      </c>
      <c r="B50" s="12" t="s">
        <v>42</v>
      </c>
      <c r="C50" s="34">
        <f>D50+E50</f>
        <v>34500000</v>
      </c>
      <c r="D50" s="42">
        <v>34500000</v>
      </c>
      <c r="E50" s="36"/>
      <c r="F50" s="36"/>
      <c r="G50" s="13"/>
      <c r="J50" s="29"/>
    </row>
    <row r="51" spans="1:10" s="21" customFormat="1" ht="23.25">
      <c r="A51" s="18">
        <v>24000000</v>
      </c>
      <c r="B51" s="19" t="s">
        <v>43</v>
      </c>
      <c r="C51" s="33">
        <f>C52+C53+C55+C55+C56</f>
        <v>546700000</v>
      </c>
      <c r="D51" s="45">
        <f>D52+D53+D55+D56</f>
        <v>23100000</v>
      </c>
      <c r="E51" s="33">
        <f>E52+E53+E54+E55+E56</f>
        <v>523600000</v>
      </c>
      <c r="F51" s="33">
        <f>F52+F53+F55+F56</f>
        <v>520000000</v>
      </c>
      <c r="G51" s="20"/>
      <c r="J51" s="29"/>
    </row>
    <row r="52" spans="1:10" ht="69.75">
      <c r="A52" s="11">
        <v>24030000</v>
      </c>
      <c r="B52" s="12" t="s">
        <v>44</v>
      </c>
      <c r="C52" s="34">
        <f>D52+E52</f>
        <v>100000</v>
      </c>
      <c r="D52" s="47">
        <v>100000</v>
      </c>
      <c r="E52" s="34"/>
      <c r="F52" s="34"/>
      <c r="G52" s="13"/>
      <c r="J52" s="29"/>
    </row>
    <row r="53" spans="1:10" ht="23.25">
      <c r="A53" s="11">
        <v>24060300</v>
      </c>
      <c r="B53" s="12" t="s">
        <v>35</v>
      </c>
      <c r="C53" s="34">
        <f>D53+E53</f>
        <v>23000000</v>
      </c>
      <c r="D53" s="47">
        <f>15000000+8000000</f>
        <v>23000000</v>
      </c>
      <c r="E53" s="34"/>
      <c r="F53" s="34"/>
      <c r="G53" s="13"/>
      <c r="J53" s="29"/>
    </row>
    <row r="54" spans="1:10" ht="46.5">
      <c r="A54" s="11">
        <v>24061600</v>
      </c>
      <c r="B54" s="12" t="s">
        <v>95</v>
      </c>
      <c r="C54" s="34">
        <f>E54</f>
        <v>1800000</v>
      </c>
      <c r="D54" s="47"/>
      <c r="E54" s="34">
        <v>1800000</v>
      </c>
      <c r="F54" s="34"/>
      <c r="G54" s="13"/>
      <c r="J54" s="29"/>
    </row>
    <row r="55" spans="1:10" ht="74.25" customHeight="1">
      <c r="A55" s="11">
        <v>24062100</v>
      </c>
      <c r="B55" s="12" t="s">
        <v>45</v>
      </c>
      <c r="C55" s="34">
        <f>D55+E55</f>
        <v>1800000</v>
      </c>
      <c r="D55" s="47"/>
      <c r="E55" s="34">
        <v>1800000</v>
      </c>
      <c r="F55" s="34"/>
      <c r="G55" s="13"/>
      <c r="J55" s="29"/>
    </row>
    <row r="56" spans="1:10" ht="54" customHeight="1">
      <c r="A56" s="11">
        <v>24170000</v>
      </c>
      <c r="B56" s="12" t="s">
        <v>46</v>
      </c>
      <c r="C56" s="34">
        <f>D56+E56</f>
        <v>520000000</v>
      </c>
      <c r="D56" s="47"/>
      <c r="E56" s="34">
        <f>F56</f>
        <v>520000000</v>
      </c>
      <c r="F56" s="34">
        <f>320000000+200000000</f>
        <v>520000000</v>
      </c>
      <c r="G56" s="13"/>
      <c r="J56" s="29"/>
    </row>
    <row r="57" spans="1:10" s="21" customFormat="1" ht="23.25">
      <c r="A57" s="18">
        <v>25000000</v>
      </c>
      <c r="B57" s="19" t="s">
        <v>47</v>
      </c>
      <c r="C57" s="33">
        <f>C58+C59</f>
        <v>1040979400</v>
      </c>
      <c r="D57" s="45">
        <f>D58+D59</f>
        <v>0</v>
      </c>
      <c r="E57" s="33">
        <f>E58+E59</f>
        <v>1040979400</v>
      </c>
      <c r="F57" s="33">
        <f>F58+F59</f>
        <v>0</v>
      </c>
      <c r="G57" s="20"/>
      <c r="J57" s="29"/>
    </row>
    <row r="58" spans="1:10" ht="46.5">
      <c r="A58" s="11">
        <v>25010000</v>
      </c>
      <c r="B58" s="12" t="s">
        <v>48</v>
      </c>
      <c r="C58" s="34">
        <f>D58+E58</f>
        <v>1003612000</v>
      </c>
      <c r="D58" s="47"/>
      <c r="E58" s="34">
        <f>1004063700-451700</f>
        <v>1003612000</v>
      </c>
      <c r="F58" s="34"/>
      <c r="G58" s="13"/>
      <c r="J58" s="29"/>
    </row>
    <row r="59" spans="1:10" ht="35.25" customHeight="1">
      <c r="A59" s="11">
        <v>25020000</v>
      </c>
      <c r="B59" s="12" t="s">
        <v>49</v>
      </c>
      <c r="C59" s="34">
        <f>D59+E59</f>
        <v>37367400</v>
      </c>
      <c r="D59" s="47"/>
      <c r="E59" s="34">
        <v>37367400</v>
      </c>
      <c r="F59" s="34"/>
      <c r="G59" s="13"/>
      <c r="J59" s="29"/>
    </row>
    <row r="60" spans="1:10" s="23" customFormat="1" ht="25.5">
      <c r="A60" s="1">
        <v>30000000</v>
      </c>
      <c r="B60" s="2" t="s">
        <v>50</v>
      </c>
      <c r="C60" s="32">
        <f>C61+C64</f>
        <v>550235000</v>
      </c>
      <c r="D60" s="44">
        <f>D61+D64</f>
        <v>2250000</v>
      </c>
      <c r="E60" s="32">
        <f>E61+E64</f>
        <v>547985000</v>
      </c>
      <c r="F60" s="32">
        <f>F61+F64</f>
        <v>547985000</v>
      </c>
      <c r="G60" s="6"/>
      <c r="J60" s="29"/>
    </row>
    <row r="61" spans="1:10" s="21" customFormat="1" ht="23.25">
      <c r="A61" s="18">
        <v>31000000</v>
      </c>
      <c r="B61" s="19" t="s">
        <v>51</v>
      </c>
      <c r="C61" s="33">
        <f>C62+C63</f>
        <v>332250000</v>
      </c>
      <c r="D61" s="45">
        <f>D62+D63</f>
        <v>2250000</v>
      </c>
      <c r="E61" s="33">
        <f>E62+E63</f>
        <v>330000000</v>
      </c>
      <c r="F61" s="33">
        <f>F62+F63</f>
        <v>330000000</v>
      </c>
      <c r="G61" s="20"/>
      <c r="J61" s="29"/>
    </row>
    <row r="62" spans="1:10" ht="116.25">
      <c r="A62" s="11">
        <v>31010200</v>
      </c>
      <c r="B62" s="12" t="s">
        <v>52</v>
      </c>
      <c r="C62" s="34">
        <f>D62+E62</f>
        <v>2250000</v>
      </c>
      <c r="D62" s="42">
        <v>2250000</v>
      </c>
      <c r="E62" s="36"/>
      <c r="F62" s="36"/>
      <c r="G62" s="13"/>
      <c r="J62" s="29"/>
    </row>
    <row r="63" spans="1:10" ht="69.75">
      <c r="A63" s="11">
        <v>31030000</v>
      </c>
      <c r="B63" s="12" t="s">
        <v>53</v>
      </c>
      <c r="C63" s="34">
        <f>D63+E63</f>
        <v>330000000</v>
      </c>
      <c r="D63" s="42"/>
      <c r="E63" s="36">
        <f>F63</f>
        <v>330000000</v>
      </c>
      <c r="F63" s="36">
        <f>70000000+260000000</f>
        <v>330000000</v>
      </c>
      <c r="G63" s="13"/>
      <c r="J63" s="29"/>
    </row>
    <row r="64" spans="1:10" s="21" customFormat="1" ht="23.25">
      <c r="A64" s="18">
        <v>33000000</v>
      </c>
      <c r="B64" s="19" t="s">
        <v>54</v>
      </c>
      <c r="C64" s="33">
        <f>C65</f>
        <v>217985000</v>
      </c>
      <c r="D64" s="45">
        <f>D65</f>
        <v>0</v>
      </c>
      <c r="E64" s="33">
        <f>E65</f>
        <v>217985000</v>
      </c>
      <c r="F64" s="33">
        <f>F65</f>
        <v>217985000</v>
      </c>
      <c r="G64" s="20"/>
      <c r="J64" s="29"/>
    </row>
    <row r="65" spans="1:10" ht="23.25">
      <c r="A65" s="11">
        <v>33010000</v>
      </c>
      <c r="B65" s="12" t="s">
        <v>55</v>
      </c>
      <c r="C65" s="34">
        <f aca="true" t="shared" si="2" ref="C65:C72">D65+E65</f>
        <v>217985000</v>
      </c>
      <c r="D65" s="42"/>
      <c r="E65" s="37">
        <f>F65</f>
        <v>217985000</v>
      </c>
      <c r="F65" s="36">
        <v>217985000</v>
      </c>
      <c r="G65" s="13"/>
      <c r="J65" s="29"/>
    </row>
    <row r="66" spans="1:10" ht="25.5">
      <c r="A66" s="1">
        <v>50000000</v>
      </c>
      <c r="B66" s="2" t="s">
        <v>61</v>
      </c>
      <c r="C66" s="32">
        <f t="shared" si="2"/>
        <v>354000000</v>
      </c>
      <c r="D66" s="44">
        <f>D67</f>
        <v>0</v>
      </c>
      <c r="E66" s="32">
        <f>E67</f>
        <v>354000000</v>
      </c>
      <c r="F66" s="32">
        <f>F67</f>
        <v>0</v>
      </c>
      <c r="G66" s="13"/>
      <c r="J66" s="29"/>
    </row>
    <row r="67" spans="1:10" ht="69.75">
      <c r="A67" s="18">
        <v>50110000</v>
      </c>
      <c r="B67" s="22" t="s">
        <v>62</v>
      </c>
      <c r="C67" s="33">
        <f t="shared" si="2"/>
        <v>354000000</v>
      </c>
      <c r="D67" s="45">
        <f>D68+D69+D70+D72</f>
        <v>0</v>
      </c>
      <c r="E67" s="33">
        <f>E68+E69+E70+E72+E71</f>
        <v>354000000</v>
      </c>
      <c r="F67" s="33">
        <f>F68+F69+F70+F72</f>
        <v>0</v>
      </c>
      <c r="G67" s="13"/>
      <c r="J67" s="29"/>
    </row>
    <row r="68" spans="1:10" ht="46.5">
      <c r="A68" s="11">
        <v>50110002</v>
      </c>
      <c r="B68" s="15" t="s">
        <v>63</v>
      </c>
      <c r="C68" s="34">
        <f t="shared" si="2"/>
        <v>11000000</v>
      </c>
      <c r="D68" s="42"/>
      <c r="E68" s="36">
        <v>11000000</v>
      </c>
      <c r="F68" s="36"/>
      <c r="G68" s="13"/>
      <c r="J68" s="29"/>
    </row>
    <row r="69" spans="1:10" ht="125.25" customHeight="1">
      <c r="A69" s="11">
        <v>50110004</v>
      </c>
      <c r="B69" s="15" t="s">
        <v>114</v>
      </c>
      <c r="C69" s="34">
        <f t="shared" si="2"/>
        <v>75000000</v>
      </c>
      <c r="D69" s="42"/>
      <c r="E69" s="36">
        <v>75000000</v>
      </c>
      <c r="F69" s="36"/>
      <c r="G69" s="13"/>
      <c r="J69" s="29"/>
    </row>
    <row r="70" spans="1:10" ht="116.25">
      <c r="A70" s="11">
        <v>50110005</v>
      </c>
      <c r="B70" s="16" t="s">
        <v>64</v>
      </c>
      <c r="C70" s="34">
        <f t="shared" si="2"/>
        <v>148000000</v>
      </c>
      <c r="D70" s="42"/>
      <c r="E70" s="36">
        <v>148000000</v>
      </c>
      <c r="F70" s="36"/>
      <c r="G70" s="13"/>
      <c r="J70" s="29"/>
    </row>
    <row r="71" spans="1:10" ht="48.75" customHeight="1">
      <c r="A71" s="11">
        <v>50110007</v>
      </c>
      <c r="B71" s="16" t="s">
        <v>102</v>
      </c>
      <c r="C71" s="34">
        <f t="shared" si="2"/>
        <v>100000000</v>
      </c>
      <c r="D71" s="42"/>
      <c r="E71" s="36">
        <v>100000000</v>
      </c>
      <c r="F71" s="36"/>
      <c r="G71" s="13"/>
      <c r="J71" s="29"/>
    </row>
    <row r="72" spans="1:10" ht="46.5">
      <c r="A72" s="11">
        <v>50110009</v>
      </c>
      <c r="B72" s="16" t="s">
        <v>65</v>
      </c>
      <c r="C72" s="34">
        <f t="shared" si="2"/>
        <v>20000000</v>
      </c>
      <c r="D72" s="42"/>
      <c r="E72" s="36">
        <v>20000000</v>
      </c>
      <c r="F72" s="36"/>
      <c r="G72" s="13"/>
      <c r="J72" s="29"/>
    </row>
    <row r="73" spans="1:10" ht="51">
      <c r="A73" s="11"/>
      <c r="B73" s="3" t="s">
        <v>98</v>
      </c>
      <c r="C73" s="32">
        <f>C6+C36+C60+C66</f>
        <v>44273623300</v>
      </c>
      <c r="D73" s="44">
        <f>D6+D36+D60+D66</f>
        <v>41739258900</v>
      </c>
      <c r="E73" s="32">
        <f>E6+E36+E60+E66</f>
        <v>2534364400</v>
      </c>
      <c r="F73" s="32">
        <f>F6+F36+F60+F66</f>
        <v>1092985000</v>
      </c>
      <c r="G73" s="60">
        <f>D73-'2019 '!D72</f>
        <v>638060900</v>
      </c>
      <c r="J73" s="29"/>
    </row>
    <row r="74" spans="1:10" s="23" customFormat="1" ht="25.5">
      <c r="A74" s="1">
        <v>40000000</v>
      </c>
      <c r="B74" s="2" t="s">
        <v>56</v>
      </c>
      <c r="C74" s="32">
        <f>D74+E74</f>
        <v>13892762900</v>
      </c>
      <c r="D74" s="48">
        <f>D75</f>
        <v>12425242600</v>
      </c>
      <c r="E74" s="38">
        <f>E75</f>
        <v>1467520300</v>
      </c>
      <c r="F74" s="38">
        <f>F75</f>
        <v>0</v>
      </c>
      <c r="G74" s="60">
        <f>D74-'2019 '!D73</f>
        <v>94326300</v>
      </c>
      <c r="J74" s="29"/>
    </row>
    <row r="75" spans="1:10" s="21" customFormat="1" ht="23.25">
      <c r="A75" s="18">
        <v>41000000</v>
      </c>
      <c r="B75" s="19" t="s">
        <v>57</v>
      </c>
      <c r="C75" s="33">
        <f>D75+E75</f>
        <v>13892762900</v>
      </c>
      <c r="D75" s="49">
        <f>D78+D76</f>
        <v>12425242600</v>
      </c>
      <c r="E75" s="39">
        <f>E78+E76</f>
        <v>1467520300</v>
      </c>
      <c r="F75" s="39">
        <f>F78</f>
        <v>0</v>
      </c>
      <c r="G75" s="20"/>
      <c r="J75" s="29"/>
    </row>
    <row r="76" spans="1:10" s="21" customFormat="1" ht="23.25">
      <c r="A76" s="18">
        <v>41020000</v>
      </c>
      <c r="B76" s="19" t="s">
        <v>87</v>
      </c>
      <c r="C76" s="33">
        <f>D76</f>
        <v>53808800</v>
      </c>
      <c r="D76" s="49">
        <f>D77</f>
        <v>53808800</v>
      </c>
      <c r="E76" s="39"/>
      <c r="F76" s="39"/>
      <c r="G76" s="20"/>
      <c r="J76" s="29"/>
    </row>
    <row r="77" spans="1:10" s="21" customFormat="1" ht="98.25" customHeight="1">
      <c r="A77" s="11">
        <v>41021000</v>
      </c>
      <c r="B77" s="12" t="s">
        <v>80</v>
      </c>
      <c r="C77" s="36">
        <f>D77</f>
        <v>53808800</v>
      </c>
      <c r="D77" s="42">
        <v>53808800</v>
      </c>
      <c r="E77" s="39"/>
      <c r="F77" s="39"/>
      <c r="G77" s="20"/>
      <c r="J77" s="29"/>
    </row>
    <row r="78" spans="1:10" ht="23.25">
      <c r="A78" s="18">
        <v>41030000</v>
      </c>
      <c r="B78" s="19" t="s">
        <v>88</v>
      </c>
      <c r="C78" s="33">
        <f aca="true" t="shared" si="3" ref="C78:C95">D78+E78</f>
        <v>13838954100</v>
      </c>
      <c r="D78" s="45">
        <f>D79+D80+D81+D82+D83+D84+D85+D86+D87+D88+D89+D90+D91+D92+D93+D94+D95+D96++D97+D98</f>
        <v>12371433800</v>
      </c>
      <c r="E78" s="33">
        <f>E98+E95</f>
        <v>1467520300</v>
      </c>
      <c r="F78" s="33"/>
      <c r="G78" s="13"/>
      <c r="J78" s="29"/>
    </row>
    <row r="79" spans="1:10" ht="322.5" customHeight="1" hidden="1">
      <c r="A79" s="11">
        <v>41030500</v>
      </c>
      <c r="B79" s="12" t="s">
        <v>115</v>
      </c>
      <c r="C79" s="34">
        <f t="shared" si="3"/>
        <v>0</v>
      </c>
      <c r="D79" s="42"/>
      <c r="E79" s="33"/>
      <c r="F79" s="33"/>
      <c r="G79" s="13"/>
      <c r="J79" s="29"/>
    </row>
    <row r="80" spans="1:10" ht="261" customHeight="1">
      <c r="A80" s="11">
        <v>41030600</v>
      </c>
      <c r="B80" s="12" t="s">
        <v>116</v>
      </c>
      <c r="C80" s="34">
        <f t="shared" si="3"/>
        <v>2865694400</v>
      </c>
      <c r="D80" s="42">
        <f>2865694400</f>
        <v>2865694400</v>
      </c>
      <c r="E80" s="36"/>
      <c r="F80" s="36"/>
      <c r="G80" s="13"/>
      <c r="J80" s="29"/>
    </row>
    <row r="81" spans="1:10" ht="276" customHeight="1">
      <c r="A81" s="11">
        <v>41030800</v>
      </c>
      <c r="B81" s="12" t="s">
        <v>117</v>
      </c>
      <c r="C81" s="34">
        <f t="shared" si="3"/>
        <v>1653144800</v>
      </c>
      <c r="D81" s="42">
        <v>1653144800</v>
      </c>
      <c r="E81" s="36"/>
      <c r="F81" s="36"/>
      <c r="G81" s="13"/>
      <c r="J81" s="29"/>
    </row>
    <row r="82" spans="1:10" ht="93">
      <c r="A82" s="11">
        <v>41031000</v>
      </c>
      <c r="B82" s="12" t="s">
        <v>58</v>
      </c>
      <c r="C82" s="34">
        <f t="shared" si="3"/>
        <v>264300</v>
      </c>
      <c r="D82" s="42">
        <v>264300</v>
      </c>
      <c r="E82" s="36"/>
      <c r="F82" s="36"/>
      <c r="G82" s="13"/>
      <c r="J82" s="29"/>
    </row>
    <row r="83" spans="1:10" ht="80.25" customHeight="1">
      <c r="A83" s="11">
        <v>41032600</v>
      </c>
      <c r="B83" s="12" t="s">
        <v>72</v>
      </c>
      <c r="C83" s="34">
        <f t="shared" si="3"/>
        <v>10479500</v>
      </c>
      <c r="D83" s="42">
        <v>10479500</v>
      </c>
      <c r="E83" s="36"/>
      <c r="F83" s="36"/>
      <c r="G83" s="13"/>
      <c r="J83" s="29"/>
    </row>
    <row r="84" spans="1:10" ht="72" customHeight="1">
      <c r="A84" s="11">
        <v>41033600</v>
      </c>
      <c r="B84" s="12" t="s">
        <v>74</v>
      </c>
      <c r="C84" s="34">
        <f t="shared" si="3"/>
        <v>18985900</v>
      </c>
      <c r="D84" s="42">
        <v>18985900</v>
      </c>
      <c r="E84" s="36"/>
      <c r="F84" s="36"/>
      <c r="G84" s="13"/>
      <c r="J84" s="29"/>
    </row>
    <row r="85" spans="1:10" ht="69.75">
      <c r="A85" s="11">
        <v>41033700</v>
      </c>
      <c r="B85" s="12" t="s">
        <v>107</v>
      </c>
      <c r="C85" s="34">
        <f t="shared" si="3"/>
        <v>1440800</v>
      </c>
      <c r="D85" s="42">
        <v>1440800</v>
      </c>
      <c r="E85" s="36"/>
      <c r="F85" s="36"/>
      <c r="G85" s="13"/>
      <c r="J85" s="29"/>
    </row>
    <row r="86" spans="1:10" ht="99" customHeight="1" hidden="1">
      <c r="A86" s="11">
        <v>41033800</v>
      </c>
      <c r="B86" s="12" t="s">
        <v>93</v>
      </c>
      <c r="C86" s="34">
        <f t="shared" si="3"/>
        <v>0</v>
      </c>
      <c r="D86" s="42"/>
      <c r="E86" s="36"/>
      <c r="F86" s="36"/>
      <c r="G86" s="13"/>
      <c r="J86" s="29"/>
    </row>
    <row r="87" spans="1:10" ht="46.5">
      <c r="A87" s="11">
        <v>41033900</v>
      </c>
      <c r="B87" s="12" t="s">
        <v>59</v>
      </c>
      <c r="C87" s="34">
        <f t="shared" si="3"/>
        <v>3451424900</v>
      </c>
      <c r="D87" s="42">
        <v>3451424900</v>
      </c>
      <c r="E87" s="36"/>
      <c r="F87" s="36"/>
      <c r="G87" s="13"/>
      <c r="J87" s="29"/>
    </row>
    <row r="88" spans="1:10" ht="52.5" customHeight="1">
      <c r="A88" s="11">
        <v>41034200</v>
      </c>
      <c r="B88" s="12" t="s">
        <v>60</v>
      </c>
      <c r="C88" s="34">
        <f t="shared" si="3"/>
        <v>4199265400</v>
      </c>
      <c r="D88" s="42">
        <f>4199262000+3400</f>
        <v>4199265400</v>
      </c>
      <c r="E88" s="36"/>
      <c r="F88" s="36"/>
      <c r="G88" s="13"/>
      <c r="J88" s="29"/>
    </row>
    <row r="89" spans="1:10" ht="137.25" customHeight="1">
      <c r="A89" s="11">
        <v>41034400</v>
      </c>
      <c r="B89" s="12" t="s">
        <v>118</v>
      </c>
      <c r="C89" s="34">
        <f t="shared" si="3"/>
        <v>13908300</v>
      </c>
      <c r="D89" s="42">
        <v>13908300</v>
      </c>
      <c r="E89" s="36"/>
      <c r="F89" s="36"/>
      <c r="G89" s="13"/>
      <c r="J89" s="29"/>
    </row>
    <row r="90" spans="1:10" ht="80.25" customHeight="1">
      <c r="A90" s="11">
        <v>41034500</v>
      </c>
      <c r="B90" s="12" t="s">
        <v>113</v>
      </c>
      <c r="C90" s="34">
        <f t="shared" si="3"/>
        <v>25272000</v>
      </c>
      <c r="D90" s="42">
        <v>25272000</v>
      </c>
      <c r="E90" s="36"/>
      <c r="F90" s="36"/>
      <c r="G90" s="13"/>
      <c r="J90" s="29"/>
    </row>
    <row r="91" spans="1:10" ht="75" customHeight="1">
      <c r="A91" s="11">
        <v>41035400</v>
      </c>
      <c r="B91" s="12" t="s">
        <v>85</v>
      </c>
      <c r="C91" s="34">
        <f t="shared" si="3"/>
        <v>34122700</v>
      </c>
      <c r="D91" s="42">
        <f>26500600+7622100</f>
        <v>34122700</v>
      </c>
      <c r="E91" s="36"/>
      <c r="F91" s="36"/>
      <c r="G91" s="13"/>
      <c r="J91" s="29"/>
    </row>
    <row r="92" spans="1:10" ht="228.75" customHeight="1">
      <c r="A92" s="11">
        <v>41035800</v>
      </c>
      <c r="B92" s="12" t="s">
        <v>119</v>
      </c>
      <c r="C92" s="34">
        <f t="shared" si="3"/>
        <v>16002000</v>
      </c>
      <c r="D92" s="42">
        <v>16002000</v>
      </c>
      <c r="E92" s="36"/>
      <c r="F92" s="36"/>
      <c r="G92" s="13"/>
      <c r="J92" s="29"/>
    </row>
    <row r="93" spans="1:10" ht="275.25" customHeight="1" hidden="1">
      <c r="A93" s="11">
        <v>41036100</v>
      </c>
      <c r="B93" s="12" t="s">
        <v>120</v>
      </c>
      <c r="C93" s="34">
        <f t="shared" si="3"/>
        <v>0</v>
      </c>
      <c r="D93" s="42"/>
      <c r="E93" s="36"/>
      <c r="F93" s="36"/>
      <c r="G93" s="13"/>
      <c r="J93" s="29"/>
    </row>
    <row r="94" spans="1:10" ht="286.5" customHeight="1" hidden="1">
      <c r="A94" s="11">
        <v>41036400</v>
      </c>
      <c r="B94" s="12" t="s">
        <v>121</v>
      </c>
      <c r="C94" s="34">
        <f t="shared" si="3"/>
        <v>0</v>
      </c>
      <c r="D94" s="42"/>
      <c r="E94" s="36"/>
      <c r="F94" s="36"/>
      <c r="G94" s="13"/>
      <c r="J94" s="29"/>
    </row>
    <row r="95" spans="1:10" ht="305.25" customHeight="1" hidden="1">
      <c r="A95" s="11">
        <v>41036600</v>
      </c>
      <c r="B95" s="12" t="s">
        <v>122</v>
      </c>
      <c r="C95" s="34">
        <f t="shared" si="3"/>
        <v>0</v>
      </c>
      <c r="D95" s="42"/>
      <c r="E95" s="36"/>
      <c r="F95" s="36"/>
      <c r="G95" s="13"/>
      <c r="J95" s="29"/>
    </row>
    <row r="96" spans="1:10" ht="80.25" customHeight="1">
      <c r="A96" s="11">
        <v>41037200</v>
      </c>
      <c r="B96" s="12" t="s">
        <v>94</v>
      </c>
      <c r="C96" s="34">
        <f>D96</f>
        <v>61428800</v>
      </c>
      <c r="D96" s="42">
        <f>61428800</f>
        <v>61428800</v>
      </c>
      <c r="E96" s="36"/>
      <c r="F96" s="36"/>
      <c r="G96" s="13"/>
      <c r="J96" s="29"/>
    </row>
    <row r="97" spans="1:10" ht="80.25" customHeight="1">
      <c r="A97" s="11">
        <v>41032100</v>
      </c>
      <c r="B97" s="12" t="s">
        <v>108</v>
      </c>
      <c r="C97" s="34">
        <f>D97</f>
        <v>20000000</v>
      </c>
      <c r="D97" s="42">
        <v>20000000</v>
      </c>
      <c r="E97" s="36"/>
      <c r="F97" s="36"/>
      <c r="G97" s="13"/>
      <c r="J97" s="29"/>
    </row>
    <row r="98" spans="1:10" ht="127.5" customHeight="1">
      <c r="A98" s="11">
        <v>41037300</v>
      </c>
      <c r="B98" s="12" t="s">
        <v>84</v>
      </c>
      <c r="C98" s="36">
        <f>D98+E98</f>
        <v>1467520300</v>
      </c>
      <c r="D98" s="42"/>
      <c r="E98" s="36">
        <v>1467520300</v>
      </c>
      <c r="F98" s="40"/>
      <c r="G98" s="13"/>
      <c r="J98" s="29"/>
    </row>
    <row r="99" spans="1:11" s="24" customFormat="1" ht="26.25">
      <c r="A99" s="1"/>
      <c r="B99" s="3" t="s">
        <v>99</v>
      </c>
      <c r="C99" s="32">
        <f>C73+C74</f>
        <v>58166386200</v>
      </c>
      <c r="D99" s="44">
        <f>D73+D74</f>
        <v>54164501500</v>
      </c>
      <c r="E99" s="32">
        <f>E73+E74</f>
        <v>4001884700</v>
      </c>
      <c r="F99" s="32">
        <f>F73+F74</f>
        <v>1092985000</v>
      </c>
      <c r="G99" s="6"/>
      <c r="J99" s="29"/>
      <c r="K99" s="29"/>
    </row>
    <row r="100" spans="1:10" s="23" customFormat="1" ht="78.75" customHeight="1">
      <c r="A100" s="30" t="s">
        <v>66</v>
      </c>
      <c r="B100" s="30"/>
      <c r="C100" s="30"/>
      <c r="D100" s="50"/>
      <c r="E100" s="30"/>
      <c r="F100" s="30" t="s">
        <v>67</v>
      </c>
      <c r="G100" s="30"/>
      <c r="J100" s="31"/>
    </row>
    <row r="102" spans="3:6" ht="23.25">
      <c r="C102" s="17">
        <f>C6+C36+C60</f>
        <v>43919623300</v>
      </c>
      <c r="D102" s="17">
        <f>D6+D36+D60+D66</f>
        <v>41739258900</v>
      </c>
      <c r="E102" s="54">
        <f>E6+E36+E60+E66</f>
        <v>2534364400</v>
      </c>
      <c r="F102" s="54">
        <f>F6+F36+F60</f>
        <v>1092985000</v>
      </c>
    </row>
    <row r="104" spans="3:5" ht="23.25">
      <c r="C104" s="17"/>
      <c r="D104" s="52"/>
      <c r="E104" s="54">
        <f>E102-E57</f>
        <v>1493385000</v>
      </c>
    </row>
    <row r="105" ht="23.25">
      <c r="E105" s="17"/>
    </row>
    <row r="106" spans="3:7" ht="23.25">
      <c r="C106" s="55">
        <f>C99-'2019  (книга)'!C97</f>
        <v>3202085500</v>
      </c>
      <c r="D106" s="52"/>
      <c r="E106" s="17"/>
      <c r="F106" s="17"/>
      <c r="G106" s="17"/>
    </row>
    <row r="107" spans="3:5" ht="23.25">
      <c r="C107" s="17"/>
      <c r="D107" s="52"/>
      <c r="E107" s="17"/>
    </row>
    <row r="109" spans="3:6" ht="23.25">
      <c r="C109" s="17"/>
      <c r="D109" s="52"/>
      <c r="E109" s="17"/>
      <c r="F109" s="17"/>
    </row>
  </sheetData>
  <sheetProtection/>
  <mergeCells count="7">
    <mergeCell ref="D1:F1"/>
    <mergeCell ref="A2:E2"/>
    <mergeCell ref="A4:A5"/>
    <mergeCell ref="B4:B5"/>
    <mergeCell ref="C4:C5"/>
    <mergeCell ref="D4:D5"/>
    <mergeCell ref="E4:F4"/>
  </mergeCells>
  <printOptions/>
  <pageMargins left="0.5118110236220472" right="0.4330708661417323" top="0.5118110236220472" bottom="0.3937007874015748" header="0.31496062992125984" footer="0.35433070866141736"/>
  <pageSetup fitToHeight="3" fitToWidth="3" horizontalDpi="600" verticalDpi="600" orientation="portrait" paperSize="9" scale="40" r:id="rId1"/>
  <headerFooter alignWithMargins="0">
    <oddFooter>&amp;R&amp;P</oddFooter>
  </headerFooter>
  <rowBreaks count="1" manualBreakCount="1">
    <brk id="79" max="5" man="1"/>
  </rowBreaks>
</worksheet>
</file>

<file path=xl/worksheets/sheet4.xml><?xml version="1.0" encoding="utf-8"?>
<worksheet xmlns="http://schemas.openxmlformats.org/spreadsheetml/2006/main" xmlns:r="http://schemas.openxmlformats.org/officeDocument/2006/relationships">
  <sheetPr>
    <tabColor rgb="FF92D050"/>
  </sheetPr>
  <dimension ref="A1:K116"/>
  <sheetViews>
    <sheetView tabSelected="1" view="pageBreakPreview" zoomScale="70" zoomScaleNormal="80" zoomScaleSheetLayoutView="70" zoomScalePageLayoutView="0" workbookViewId="0" topLeftCell="A77">
      <selection activeCell="D97" sqref="D97"/>
    </sheetView>
  </sheetViews>
  <sheetFormatPr defaultColWidth="9.00390625" defaultRowHeight="12.75"/>
  <cols>
    <col min="1" max="1" width="23.25390625" style="8" customWidth="1"/>
    <col min="2" max="2" width="89.75390625" style="8" customWidth="1"/>
    <col min="3" max="3" width="30.625" style="8" customWidth="1"/>
    <col min="4" max="4" width="30.75390625" style="51" customWidth="1"/>
    <col min="5" max="5" width="25.125" style="8" customWidth="1"/>
    <col min="6" max="6" width="25.25390625" style="8" customWidth="1"/>
    <col min="7" max="7" width="39.25390625" style="8" customWidth="1"/>
    <col min="8" max="8" width="28.75390625" style="9" customWidth="1"/>
    <col min="9" max="9" width="9.125" style="9" customWidth="1"/>
    <col min="10" max="10" width="25.25390625" style="9" bestFit="1" customWidth="1"/>
    <col min="11" max="11" width="24.125" style="9" bestFit="1" customWidth="1"/>
    <col min="12" max="16384" width="9.125" style="9" customWidth="1"/>
  </cols>
  <sheetData>
    <row r="1" spans="4:6" ht="97.5" customHeight="1">
      <c r="D1" s="63" t="s">
        <v>112</v>
      </c>
      <c r="E1" s="63"/>
      <c r="F1" s="63"/>
    </row>
    <row r="2" spans="1:5" ht="33" customHeight="1">
      <c r="A2" s="64" t="s">
        <v>97</v>
      </c>
      <c r="B2" s="65"/>
      <c r="C2" s="65"/>
      <c r="D2" s="65"/>
      <c r="E2" s="65"/>
    </row>
    <row r="3" spans="2:6" ht="34.5" customHeight="1">
      <c r="B3" s="26"/>
      <c r="C3" s="26"/>
      <c r="D3" s="43"/>
      <c r="E3" s="26"/>
      <c r="F3" s="27" t="s">
        <v>100</v>
      </c>
    </row>
    <row r="4" spans="1:6" ht="21.75" customHeight="1">
      <c r="A4" s="66" t="s">
        <v>0</v>
      </c>
      <c r="B4" s="66" t="s">
        <v>1</v>
      </c>
      <c r="C4" s="66" t="s">
        <v>2</v>
      </c>
      <c r="D4" s="67" t="s">
        <v>3</v>
      </c>
      <c r="E4" s="66" t="s">
        <v>4</v>
      </c>
      <c r="F4" s="66"/>
    </row>
    <row r="5" spans="1:6" ht="43.5" customHeight="1">
      <c r="A5" s="66"/>
      <c r="B5" s="66"/>
      <c r="C5" s="66"/>
      <c r="D5" s="67"/>
      <c r="E5" s="10" t="s">
        <v>2</v>
      </c>
      <c r="F5" s="10" t="s">
        <v>5</v>
      </c>
    </row>
    <row r="6" spans="1:7" s="23" customFormat="1" ht="25.5">
      <c r="A6" s="1">
        <v>10000000</v>
      </c>
      <c r="B6" s="2" t="s">
        <v>6</v>
      </c>
      <c r="C6" s="32">
        <f>C7+C10+C14+C18+C33</f>
        <v>41058289600</v>
      </c>
      <c r="D6" s="44">
        <f>D7+D10+D14+D18+D33</f>
        <v>41015489600</v>
      </c>
      <c r="E6" s="32">
        <f>E7+E10+E14+E18+E33</f>
        <v>42800000</v>
      </c>
      <c r="F6" s="32">
        <f>F7+F10+F14+F18</f>
        <v>0</v>
      </c>
      <c r="G6" s="5">
        <f>D6+E6</f>
        <v>41058289600</v>
      </c>
    </row>
    <row r="7" spans="1:7" s="21" customFormat="1" ht="46.5">
      <c r="A7" s="18">
        <v>11000000</v>
      </c>
      <c r="B7" s="19" t="s">
        <v>7</v>
      </c>
      <c r="C7" s="33">
        <f>C8+C9</f>
        <v>26799578700</v>
      </c>
      <c r="D7" s="45">
        <f>D8+D9</f>
        <v>26799578700</v>
      </c>
      <c r="E7" s="33">
        <f>E8+E9</f>
        <v>0</v>
      </c>
      <c r="F7" s="33">
        <f>F8+F9</f>
        <v>0</v>
      </c>
      <c r="G7" s="20"/>
    </row>
    <row r="8" spans="1:10" ht="23.25">
      <c r="A8" s="11">
        <v>11010000</v>
      </c>
      <c r="B8" s="12" t="s">
        <v>8</v>
      </c>
      <c r="C8" s="34">
        <f>D8+E8</f>
        <v>22418676600</v>
      </c>
      <c r="D8" s="46">
        <f>20687998000+120000000+1410000000+200678600</f>
        <v>22418676600</v>
      </c>
      <c r="E8" s="35"/>
      <c r="F8" s="35"/>
      <c r="G8" s="14"/>
      <c r="J8" s="29"/>
    </row>
    <row r="9" spans="1:10" ht="23.25">
      <c r="A9" s="11">
        <v>11020000</v>
      </c>
      <c r="B9" s="12" t="s">
        <v>9</v>
      </c>
      <c r="C9" s="34">
        <f>D9+E9</f>
        <v>4380902100</v>
      </c>
      <c r="D9" s="46">
        <f>3904000000+296000000+180902100</f>
        <v>4380902100</v>
      </c>
      <c r="E9" s="35"/>
      <c r="F9" s="35"/>
      <c r="G9" s="13"/>
      <c r="J9" s="29"/>
    </row>
    <row r="10" spans="1:10" s="21" customFormat="1" ht="46.5">
      <c r="A10" s="18">
        <v>13000000</v>
      </c>
      <c r="B10" s="19" t="s">
        <v>10</v>
      </c>
      <c r="C10" s="33">
        <f>C11+C12+C13</f>
        <v>42500000</v>
      </c>
      <c r="D10" s="45">
        <f>D11+D12+D13</f>
        <v>42500000</v>
      </c>
      <c r="E10" s="33">
        <f>E11+E12+E13</f>
        <v>0</v>
      </c>
      <c r="F10" s="33">
        <f>F11+F12+F13</f>
        <v>0</v>
      </c>
      <c r="G10" s="20"/>
      <c r="J10" s="29"/>
    </row>
    <row r="11" spans="1:10" ht="23.25">
      <c r="A11" s="11">
        <v>13020000</v>
      </c>
      <c r="B11" s="12" t="s">
        <v>11</v>
      </c>
      <c r="C11" s="34">
        <f>D11+E11</f>
        <v>34700000</v>
      </c>
      <c r="D11" s="42">
        <v>34700000</v>
      </c>
      <c r="E11" s="36"/>
      <c r="F11" s="36"/>
      <c r="G11" s="13"/>
      <c r="J11" s="29"/>
    </row>
    <row r="12" spans="1:10" ht="23.25">
      <c r="A12" s="11">
        <v>13030000</v>
      </c>
      <c r="B12" s="12" t="s">
        <v>12</v>
      </c>
      <c r="C12" s="34">
        <f>D12+E12</f>
        <v>7700000</v>
      </c>
      <c r="D12" s="42">
        <v>7700000</v>
      </c>
      <c r="E12" s="36"/>
      <c r="F12" s="36"/>
      <c r="G12" s="13"/>
      <c r="J12" s="29"/>
    </row>
    <row r="13" spans="1:10" ht="23.25">
      <c r="A13" s="11">
        <v>13070000</v>
      </c>
      <c r="B13" s="12" t="s">
        <v>13</v>
      </c>
      <c r="C13" s="34">
        <f>D13+E13</f>
        <v>100000</v>
      </c>
      <c r="D13" s="42">
        <v>100000</v>
      </c>
      <c r="E13" s="36"/>
      <c r="F13" s="36"/>
      <c r="G13" s="13"/>
      <c r="J13" s="29"/>
    </row>
    <row r="14" spans="1:10" s="21" customFormat="1" ht="23.25">
      <c r="A14" s="18">
        <v>14000000</v>
      </c>
      <c r="B14" s="19" t="s">
        <v>14</v>
      </c>
      <c r="C14" s="33">
        <f>D14</f>
        <v>1804990000</v>
      </c>
      <c r="D14" s="45">
        <f>D17+D15+D16</f>
        <v>1804990000</v>
      </c>
      <c r="E14" s="33">
        <f>E17</f>
        <v>0</v>
      </c>
      <c r="F14" s="33">
        <f>F17</f>
        <v>0</v>
      </c>
      <c r="G14" s="20"/>
      <c r="J14" s="29"/>
    </row>
    <row r="15" spans="1:10" s="21" customFormat="1" ht="46.5">
      <c r="A15" s="11">
        <v>14021900</v>
      </c>
      <c r="B15" s="12" t="s">
        <v>76</v>
      </c>
      <c r="C15" s="34">
        <f>D15+E15</f>
        <v>146960000</v>
      </c>
      <c r="D15" s="42">
        <v>146960000</v>
      </c>
      <c r="E15" s="33"/>
      <c r="F15" s="33"/>
      <c r="G15" s="20"/>
      <c r="J15" s="29"/>
    </row>
    <row r="16" spans="1:10" s="21" customFormat="1" ht="46.5">
      <c r="A16" s="11">
        <v>14031900</v>
      </c>
      <c r="B16" s="12" t="s">
        <v>77</v>
      </c>
      <c r="C16" s="34">
        <f>D16+E16</f>
        <v>588030000</v>
      </c>
      <c r="D16" s="42">
        <v>588030000</v>
      </c>
      <c r="E16" s="33"/>
      <c r="F16" s="33"/>
      <c r="G16" s="20"/>
      <c r="J16" s="29"/>
    </row>
    <row r="17" spans="1:10" ht="57.75" customHeight="1">
      <c r="A17" s="11">
        <v>14040000</v>
      </c>
      <c r="B17" s="12" t="s">
        <v>68</v>
      </c>
      <c r="C17" s="34">
        <f>D17+E17</f>
        <v>1070000000</v>
      </c>
      <c r="D17" s="42">
        <v>1070000000</v>
      </c>
      <c r="E17" s="36"/>
      <c r="F17" s="36"/>
      <c r="G17" s="13"/>
      <c r="J17" s="29"/>
    </row>
    <row r="18" spans="1:10" s="21" customFormat="1" ht="23.25">
      <c r="A18" s="18">
        <v>18000000</v>
      </c>
      <c r="B18" s="19" t="s">
        <v>15</v>
      </c>
      <c r="C18" s="33">
        <f aca="true" t="shared" si="0" ref="C18:C29">D18</f>
        <v>12368420900</v>
      </c>
      <c r="D18" s="45">
        <f>D19+D30+D31+D32</f>
        <v>12368420900</v>
      </c>
      <c r="E18" s="33">
        <f>E19+E24+E25+E26+E27+E28+E29+E30+E31+E32</f>
        <v>0</v>
      </c>
      <c r="F18" s="33">
        <f>F19+F24+F25+F26+F27+F28+F29+F30+F31+F32</f>
        <v>0</v>
      </c>
      <c r="G18" s="20"/>
      <c r="J18" s="29"/>
    </row>
    <row r="19" spans="1:10" ht="23.25">
      <c r="A19" s="11">
        <v>18010000</v>
      </c>
      <c r="B19" s="12" t="s">
        <v>16</v>
      </c>
      <c r="C19" s="34">
        <f t="shared" si="0"/>
        <v>6539419800</v>
      </c>
      <c r="D19" s="47">
        <f>D20+D21+D22+D23+D24+D25+D26+D27+D28+D29</f>
        <v>6539419800</v>
      </c>
      <c r="E19" s="34">
        <f>E24+E25+E26+E27+E28+E29</f>
        <v>0</v>
      </c>
      <c r="F19" s="34">
        <f>F24+F25+F26+F27+F28+F29</f>
        <v>0</v>
      </c>
      <c r="G19" s="13"/>
      <c r="J19" s="29"/>
    </row>
    <row r="20" spans="1:10" ht="69.75">
      <c r="A20" s="11">
        <v>18010100</v>
      </c>
      <c r="B20" s="12" t="s">
        <v>17</v>
      </c>
      <c r="C20" s="34">
        <f t="shared" si="0"/>
        <v>44492400</v>
      </c>
      <c r="D20" s="47">
        <v>44492400</v>
      </c>
      <c r="E20" s="34"/>
      <c r="F20" s="34"/>
      <c r="G20" s="13"/>
      <c r="H20" s="41">
        <f>D20+D23</f>
        <v>787057900</v>
      </c>
      <c r="J20" s="29"/>
    </row>
    <row r="21" spans="1:10" ht="69.75">
      <c r="A21" s="11">
        <v>18010200</v>
      </c>
      <c r="B21" s="12" t="s">
        <v>18</v>
      </c>
      <c r="C21" s="34">
        <f t="shared" si="0"/>
        <v>58461400</v>
      </c>
      <c r="D21" s="47">
        <f>55617600+2843800</f>
        <v>58461400</v>
      </c>
      <c r="E21" s="34"/>
      <c r="F21" s="34"/>
      <c r="G21" s="13"/>
      <c r="H21" s="41">
        <f>D21+D22</f>
        <v>76032900</v>
      </c>
      <c r="J21" s="29"/>
    </row>
    <row r="22" spans="1:10" ht="69.75">
      <c r="A22" s="11">
        <v>18010300</v>
      </c>
      <c r="B22" s="12" t="s">
        <v>19</v>
      </c>
      <c r="C22" s="34">
        <f t="shared" si="0"/>
        <v>17571500</v>
      </c>
      <c r="D22" s="47">
        <f>15932400+1639100</f>
        <v>17571500</v>
      </c>
      <c r="E22" s="34"/>
      <c r="F22" s="34"/>
      <c r="G22" s="13"/>
      <c r="J22" s="29"/>
    </row>
    <row r="23" spans="1:10" ht="69.75">
      <c r="A23" s="11">
        <v>18010400</v>
      </c>
      <c r="B23" s="12" t="s">
        <v>20</v>
      </c>
      <c r="C23" s="34">
        <f t="shared" si="0"/>
        <v>742565500</v>
      </c>
      <c r="D23" s="47">
        <f>735957600+6607900</f>
        <v>742565500</v>
      </c>
      <c r="E23" s="34"/>
      <c r="F23" s="34"/>
      <c r="G23" s="13"/>
      <c r="J23" s="29"/>
    </row>
    <row r="24" spans="1:10" ht="23.25">
      <c r="A24" s="11">
        <v>18010500</v>
      </c>
      <c r="B24" s="12" t="s">
        <v>21</v>
      </c>
      <c r="C24" s="34">
        <f t="shared" si="0"/>
        <v>2337690900</v>
      </c>
      <c r="D24" s="47">
        <f>2205489000+2201900+130000000</f>
        <v>2337690900</v>
      </c>
      <c r="E24" s="36"/>
      <c r="F24" s="36"/>
      <c r="G24" s="28">
        <f>D24+D26</f>
        <v>2415320000</v>
      </c>
      <c r="H24" s="41">
        <f>D24+D26</f>
        <v>2415320000</v>
      </c>
      <c r="J24" s="29"/>
    </row>
    <row r="25" spans="1:10" ht="23.25">
      <c r="A25" s="11">
        <v>18010600</v>
      </c>
      <c r="B25" s="12" t="s">
        <v>22</v>
      </c>
      <c r="C25" s="34">
        <f t="shared" si="0"/>
        <v>3154909400</v>
      </c>
      <c r="D25" s="47">
        <f>2829092300-2201900+(170000000-6850000)+164869000</f>
        <v>3154909400</v>
      </c>
      <c r="E25" s="36"/>
      <c r="F25" s="36"/>
      <c r="G25" s="28">
        <f>D25+D27</f>
        <v>3183699000</v>
      </c>
      <c r="H25" s="41">
        <f>D25+D27</f>
        <v>3183699000</v>
      </c>
      <c r="J25" s="29"/>
    </row>
    <row r="26" spans="1:10" ht="23.25">
      <c r="A26" s="11">
        <v>18010700</v>
      </c>
      <c r="B26" s="12" t="s">
        <v>23</v>
      </c>
      <c r="C26" s="34">
        <f t="shared" si="0"/>
        <v>77629100</v>
      </c>
      <c r="D26" s="47">
        <v>77629100</v>
      </c>
      <c r="E26" s="36"/>
      <c r="F26" s="36"/>
      <c r="G26" s="13"/>
      <c r="J26" s="29"/>
    </row>
    <row r="27" spans="1:10" ht="23.25">
      <c r="A27" s="11">
        <v>18010900</v>
      </c>
      <c r="B27" s="12" t="s">
        <v>24</v>
      </c>
      <c r="C27" s="34">
        <f t="shared" si="0"/>
        <v>28789600</v>
      </c>
      <c r="D27" s="47">
        <v>28789600</v>
      </c>
      <c r="E27" s="36"/>
      <c r="F27" s="36"/>
      <c r="G27" s="13"/>
      <c r="J27" s="29"/>
    </row>
    <row r="28" spans="1:10" ht="23.25">
      <c r="A28" s="11">
        <v>18011000</v>
      </c>
      <c r="B28" s="12" t="s">
        <v>25</v>
      </c>
      <c r="C28" s="34">
        <f t="shared" si="0"/>
        <v>41560000</v>
      </c>
      <c r="D28" s="47">
        <v>41560000</v>
      </c>
      <c r="E28" s="36"/>
      <c r="F28" s="36"/>
      <c r="G28" s="28">
        <f>D25+D27</f>
        <v>3183699000</v>
      </c>
      <c r="J28" s="29"/>
    </row>
    <row r="29" spans="1:10" ht="23.25">
      <c r="A29" s="11">
        <v>18011100</v>
      </c>
      <c r="B29" s="12" t="s">
        <v>26</v>
      </c>
      <c r="C29" s="34">
        <f t="shared" si="0"/>
        <v>35750000</v>
      </c>
      <c r="D29" s="47">
        <v>35750000</v>
      </c>
      <c r="E29" s="36"/>
      <c r="F29" s="36"/>
      <c r="G29" s="28">
        <f>D26+D24</f>
        <v>2415320000</v>
      </c>
      <c r="J29" s="29"/>
    </row>
    <row r="30" spans="1:10" ht="23.25" hidden="1">
      <c r="A30" s="11">
        <v>18020000</v>
      </c>
      <c r="B30" s="12" t="s">
        <v>27</v>
      </c>
      <c r="C30" s="34">
        <f>D30+E30</f>
        <v>0</v>
      </c>
      <c r="D30" s="42">
        <v>0</v>
      </c>
      <c r="E30" s="36"/>
      <c r="F30" s="36"/>
      <c r="G30" s="13"/>
      <c r="J30" s="29"/>
    </row>
    <row r="31" spans="1:10" ht="23.25">
      <c r="A31" s="11">
        <v>18030000</v>
      </c>
      <c r="B31" s="12" t="s">
        <v>28</v>
      </c>
      <c r="C31" s="34">
        <f>D31+E31</f>
        <v>35000000</v>
      </c>
      <c r="D31" s="42">
        <f>32000000+3000000</f>
        <v>35000000</v>
      </c>
      <c r="E31" s="36"/>
      <c r="F31" s="36"/>
      <c r="G31" s="13"/>
      <c r="J31" s="29"/>
    </row>
    <row r="32" spans="1:10" ht="23.25">
      <c r="A32" s="11">
        <v>18050000</v>
      </c>
      <c r="B32" s="12" t="s">
        <v>29</v>
      </c>
      <c r="C32" s="34">
        <f>D32+E32</f>
        <v>5794001100</v>
      </c>
      <c r="D32" s="42">
        <f>5400000000+324000000+70001100</f>
        <v>5794001100</v>
      </c>
      <c r="E32" s="36"/>
      <c r="F32" s="36"/>
      <c r="G32" s="13"/>
      <c r="J32" s="29"/>
    </row>
    <row r="33" spans="1:10" s="21" customFormat="1" ht="23.25">
      <c r="A33" s="18">
        <v>19000000</v>
      </c>
      <c r="B33" s="19" t="s">
        <v>30</v>
      </c>
      <c r="C33" s="33">
        <f>C34+C35</f>
        <v>42800000</v>
      </c>
      <c r="D33" s="45">
        <f>D34</f>
        <v>0</v>
      </c>
      <c r="E33" s="33">
        <f>E34+E35</f>
        <v>42800000</v>
      </c>
      <c r="F33" s="33">
        <f>F34</f>
        <v>0</v>
      </c>
      <c r="G33" s="20"/>
      <c r="J33" s="29"/>
    </row>
    <row r="34" spans="1:10" ht="23.25">
      <c r="A34" s="11">
        <v>19010000</v>
      </c>
      <c r="B34" s="12" t="s">
        <v>31</v>
      </c>
      <c r="C34" s="34">
        <f>D34+E34</f>
        <v>42800000</v>
      </c>
      <c r="D34" s="42"/>
      <c r="E34" s="36">
        <v>42800000</v>
      </c>
      <c r="F34" s="36"/>
      <c r="G34" s="13"/>
      <c r="J34" s="29"/>
    </row>
    <row r="35" spans="1:11" ht="46.5">
      <c r="A35" s="11">
        <v>19020200</v>
      </c>
      <c r="B35" s="12" t="s">
        <v>69</v>
      </c>
      <c r="C35" s="34">
        <f>E35</f>
        <v>0</v>
      </c>
      <c r="D35" s="42"/>
      <c r="E35" s="36"/>
      <c r="F35" s="36"/>
      <c r="G35" s="13"/>
      <c r="J35" s="29"/>
      <c r="K35" s="29"/>
    </row>
    <row r="36" spans="1:10" s="23" customFormat="1" ht="25.5">
      <c r="A36" s="1">
        <v>20000000</v>
      </c>
      <c r="B36" s="2" t="s">
        <v>32</v>
      </c>
      <c r="C36" s="32">
        <f>C37+C46+C51+C57</f>
        <v>2311098700</v>
      </c>
      <c r="D36" s="44">
        <f>D37+D46+D51</f>
        <v>721519300</v>
      </c>
      <c r="E36" s="32">
        <f>E37+E46+E51+E57</f>
        <v>1589579400</v>
      </c>
      <c r="F36" s="32">
        <f>F37+F46+F51+F57</f>
        <v>545000000</v>
      </c>
      <c r="G36" s="7">
        <f>D36+E36</f>
        <v>2311098700</v>
      </c>
      <c r="J36" s="29"/>
    </row>
    <row r="37" spans="1:10" s="21" customFormat="1" ht="40.5" customHeight="1">
      <c r="A37" s="18">
        <v>21000000</v>
      </c>
      <c r="B37" s="19" t="s">
        <v>33</v>
      </c>
      <c r="C37" s="33">
        <f>+C39+C40+C45+C38</f>
        <v>40319300</v>
      </c>
      <c r="D37" s="45">
        <f>+D40+D38</f>
        <v>15319300</v>
      </c>
      <c r="E37" s="33">
        <f>+E39+E40+E42+E43+E45</f>
        <v>25000000</v>
      </c>
      <c r="F37" s="33">
        <f>+F39+F40+F42+F43</f>
        <v>25000000</v>
      </c>
      <c r="G37" s="20"/>
      <c r="J37" s="29"/>
    </row>
    <row r="38" spans="1:10" s="21" customFormat="1" ht="72" customHeight="1">
      <c r="A38" s="11">
        <v>21010300</v>
      </c>
      <c r="B38" s="12" t="s">
        <v>78</v>
      </c>
      <c r="C38" s="34">
        <f>D38</f>
        <v>0</v>
      </c>
      <c r="D38" s="47">
        <v>0</v>
      </c>
      <c r="E38" s="33"/>
      <c r="F38" s="33"/>
      <c r="G38" s="20"/>
      <c r="J38" s="29"/>
    </row>
    <row r="39" spans="1:10" ht="82.5" customHeight="1">
      <c r="A39" s="11">
        <v>21010800</v>
      </c>
      <c r="B39" s="12" t="s">
        <v>34</v>
      </c>
      <c r="C39" s="34">
        <f aca="true" t="shared" si="1" ref="C39:C44">D39+E39</f>
        <v>25000000</v>
      </c>
      <c r="D39" s="42"/>
      <c r="E39" s="36">
        <f>F39</f>
        <v>25000000</v>
      </c>
      <c r="F39" s="36">
        <v>25000000</v>
      </c>
      <c r="G39" s="13"/>
      <c r="J39" s="29"/>
    </row>
    <row r="40" spans="1:10" ht="23.25">
      <c r="A40" s="10">
        <v>21080000</v>
      </c>
      <c r="B40" s="56" t="s">
        <v>35</v>
      </c>
      <c r="C40" s="57">
        <f t="shared" si="1"/>
        <v>15319300</v>
      </c>
      <c r="D40" s="58">
        <f>D42+D43+D44+D41</f>
        <v>15319300</v>
      </c>
      <c r="E40" s="59"/>
      <c r="F40" s="59"/>
      <c r="G40" s="13"/>
      <c r="J40" s="29"/>
    </row>
    <row r="41" spans="1:10" ht="23.25">
      <c r="A41" s="11">
        <v>21080500</v>
      </c>
      <c r="B41" s="12" t="s">
        <v>35</v>
      </c>
      <c r="C41" s="34">
        <f t="shared" si="1"/>
        <v>2519300</v>
      </c>
      <c r="D41" s="42">
        <v>2519300</v>
      </c>
      <c r="E41" s="36"/>
      <c r="F41" s="36"/>
      <c r="G41" s="13"/>
      <c r="J41" s="29"/>
    </row>
    <row r="42" spans="1:10" ht="116.25">
      <c r="A42" s="11">
        <v>21080900</v>
      </c>
      <c r="B42" s="12" t="s">
        <v>36</v>
      </c>
      <c r="C42" s="34">
        <f t="shared" si="1"/>
        <v>100000</v>
      </c>
      <c r="D42" s="42">
        <v>100000</v>
      </c>
      <c r="E42" s="36"/>
      <c r="F42" s="36"/>
      <c r="G42" s="13"/>
      <c r="J42" s="29"/>
    </row>
    <row r="43" spans="1:10" ht="23.25">
      <c r="A43" s="11">
        <v>21081100</v>
      </c>
      <c r="B43" s="12" t="s">
        <v>37</v>
      </c>
      <c r="C43" s="34">
        <f t="shared" si="1"/>
        <v>7800000</v>
      </c>
      <c r="D43" s="42">
        <v>7800000</v>
      </c>
      <c r="E43" s="36"/>
      <c r="F43" s="36"/>
      <c r="G43" s="13"/>
      <c r="J43" s="29"/>
    </row>
    <row r="44" spans="1:10" ht="70.5" customHeight="1">
      <c r="A44" s="11">
        <v>21081500</v>
      </c>
      <c r="B44" s="12" t="s">
        <v>79</v>
      </c>
      <c r="C44" s="34">
        <f t="shared" si="1"/>
        <v>4900000</v>
      </c>
      <c r="D44" s="42">
        <v>4900000</v>
      </c>
      <c r="E44" s="36"/>
      <c r="F44" s="36"/>
      <c r="G44" s="13"/>
      <c r="J44" s="29"/>
    </row>
    <row r="45" spans="1:10" ht="69.75">
      <c r="A45" s="11">
        <v>21110000</v>
      </c>
      <c r="B45" s="12" t="s">
        <v>70</v>
      </c>
      <c r="C45" s="34">
        <f>E45</f>
        <v>0</v>
      </c>
      <c r="D45" s="42"/>
      <c r="E45" s="36">
        <v>0</v>
      </c>
      <c r="F45" s="36"/>
      <c r="G45" s="13"/>
      <c r="J45" s="29"/>
    </row>
    <row r="46" spans="1:10" s="21" customFormat="1" ht="46.5">
      <c r="A46" s="18">
        <v>22000000</v>
      </c>
      <c r="B46" s="19" t="s">
        <v>38</v>
      </c>
      <c r="C46" s="33">
        <f>C47+C48+C50</f>
        <v>683100000</v>
      </c>
      <c r="D46" s="45">
        <f>D47+D48+D50</f>
        <v>683100000</v>
      </c>
      <c r="E46" s="33">
        <f>E47+E48+E50</f>
        <v>0</v>
      </c>
      <c r="F46" s="33">
        <f>F47+F48+F50</f>
        <v>0</v>
      </c>
      <c r="G46" s="20"/>
      <c r="J46" s="29"/>
    </row>
    <row r="47" spans="1:10" ht="23.25">
      <c r="A47" s="11">
        <v>22010000</v>
      </c>
      <c r="B47" s="12" t="s">
        <v>39</v>
      </c>
      <c r="C47" s="34">
        <f>D47+E47</f>
        <v>558700000</v>
      </c>
      <c r="D47" s="42">
        <v>558700000</v>
      </c>
      <c r="E47" s="36"/>
      <c r="F47" s="36"/>
      <c r="G47" s="13"/>
      <c r="J47" s="29"/>
    </row>
    <row r="48" spans="1:10" ht="46.5" customHeight="1">
      <c r="A48" s="11">
        <v>22080000</v>
      </c>
      <c r="B48" s="25" t="s">
        <v>40</v>
      </c>
      <c r="C48" s="34">
        <f>C49</f>
        <v>89900000</v>
      </c>
      <c r="D48" s="47">
        <f>D49</f>
        <v>89900000</v>
      </c>
      <c r="E48" s="34">
        <f>E49</f>
        <v>0</v>
      </c>
      <c r="F48" s="34">
        <f>F49</f>
        <v>0</v>
      </c>
      <c r="G48" s="13"/>
      <c r="J48" s="29"/>
    </row>
    <row r="49" spans="1:10" ht="69.75">
      <c r="A49" s="11">
        <v>22080400</v>
      </c>
      <c r="B49" s="12" t="s">
        <v>41</v>
      </c>
      <c r="C49" s="34">
        <f>D49+E49</f>
        <v>89900000</v>
      </c>
      <c r="D49" s="42">
        <v>89900000</v>
      </c>
      <c r="E49" s="36"/>
      <c r="F49" s="36"/>
      <c r="G49" s="13"/>
      <c r="J49" s="29"/>
    </row>
    <row r="50" spans="1:10" ht="23.25">
      <c r="A50" s="11">
        <v>22090000</v>
      </c>
      <c r="B50" s="12" t="s">
        <v>42</v>
      </c>
      <c r="C50" s="34">
        <f>D50+E50</f>
        <v>34500000</v>
      </c>
      <c r="D50" s="42">
        <v>34500000</v>
      </c>
      <c r="E50" s="36"/>
      <c r="F50" s="36"/>
      <c r="G50" s="13"/>
      <c r="J50" s="29"/>
    </row>
    <row r="51" spans="1:10" s="21" customFormat="1" ht="23.25">
      <c r="A51" s="18">
        <v>24000000</v>
      </c>
      <c r="B51" s="19" t="s">
        <v>43</v>
      </c>
      <c r="C51" s="33">
        <f>C52+C53+C55+C55+C56</f>
        <v>546700000</v>
      </c>
      <c r="D51" s="45">
        <f>D52+D53+D55+D56</f>
        <v>23100000</v>
      </c>
      <c r="E51" s="33">
        <f>E52+E53+E54+E55+E56</f>
        <v>523600000</v>
      </c>
      <c r="F51" s="33">
        <f>F52+F53+F55+F56</f>
        <v>520000000</v>
      </c>
      <c r="G51" s="20"/>
      <c r="J51" s="29"/>
    </row>
    <row r="52" spans="1:10" ht="69.75">
      <c r="A52" s="11">
        <v>24030000</v>
      </c>
      <c r="B52" s="12" t="s">
        <v>44</v>
      </c>
      <c r="C52" s="34">
        <f>D52+E52</f>
        <v>100000</v>
      </c>
      <c r="D52" s="47">
        <v>100000</v>
      </c>
      <c r="E52" s="34"/>
      <c r="F52" s="34"/>
      <c r="G52" s="13"/>
      <c r="J52" s="29"/>
    </row>
    <row r="53" spans="1:10" ht="23.25">
      <c r="A53" s="11">
        <v>24060300</v>
      </c>
      <c r="B53" s="12" t="s">
        <v>35</v>
      </c>
      <c r="C53" s="34">
        <f>D53+E53</f>
        <v>23000000</v>
      </c>
      <c r="D53" s="47">
        <f>15000000+8000000</f>
        <v>23000000</v>
      </c>
      <c r="E53" s="34"/>
      <c r="F53" s="34"/>
      <c r="G53" s="13"/>
      <c r="J53" s="29"/>
    </row>
    <row r="54" spans="1:10" ht="46.5">
      <c r="A54" s="11">
        <v>24061600</v>
      </c>
      <c r="B54" s="12" t="s">
        <v>95</v>
      </c>
      <c r="C54" s="34">
        <f>E54</f>
        <v>1800000</v>
      </c>
      <c r="D54" s="47"/>
      <c r="E54" s="34">
        <v>1800000</v>
      </c>
      <c r="F54" s="34"/>
      <c r="G54" s="13"/>
      <c r="J54" s="29"/>
    </row>
    <row r="55" spans="1:10" ht="74.25" customHeight="1">
      <c r="A55" s="11">
        <v>24062100</v>
      </c>
      <c r="B55" s="12" t="s">
        <v>45</v>
      </c>
      <c r="C55" s="34">
        <f>D55+E55</f>
        <v>1800000</v>
      </c>
      <c r="D55" s="47"/>
      <c r="E55" s="34">
        <v>1800000</v>
      </c>
      <c r="F55" s="34"/>
      <c r="G55" s="13"/>
      <c r="J55" s="29"/>
    </row>
    <row r="56" spans="1:10" ht="54" customHeight="1">
      <c r="A56" s="11">
        <v>24170000</v>
      </c>
      <c r="B56" s="12" t="s">
        <v>46</v>
      </c>
      <c r="C56" s="34">
        <f>D56+E56</f>
        <v>520000000</v>
      </c>
      <c r="D56" s="47"/>
      <c r="E56" s="34">
        <f>F56</f>
        <v>520000000</v>
      </c>
      <c r="F56" s="34">
        <f>320000000+200000000</f>
        <v>520000000</v>
      </c>
      <c r="G56" s="13"/>
      <c r="J56" s="29"/>
    </row>
    <row r="57" spans="1:10" s="21" customFormat="1" ht="23.25">
      <c r="A57" s="18">
        <v>25000000</v>
      </c>
      <c r="B57" s="19" t="s">
        <v>47</v>
      </c>
      <c r="C57" s="33">
        <f>C58+C59</f>
        <v>1040979400</v>
      </c>
      <c r="D57" s="45">
        <f>D58+D59</f>
        <v>0</v>
      </c>
      <c r="E57" s="33">
        <f>E58+E59</f>
        <v>1040979400</v>
      </c>
      <c r="F57" s="33">
        <f>F58+F59</f>
        <v>0</v>
      </c>
      <c r="G57" s="20"/>
      <c r="J57" s="29"/>
    </row>
    <row r="58" spans="1:10" ht="46.5">
      <c r="A58" s="11">
        <v>25010000</v>
      </c>
      <c r="B58" s="12" t="s">
        <v>48</v>
      </c>
      <c r="C58" s="34">
        <f>D58+E58</f>
        <v>1003612000</v>
      </c>
      <c r="D58" s="47"/>
      <c r="E58" s="34">
        <f>1004063700-451700</f>
        <v>1003612000</v>
      </c>
      <c r="F58" s="34"/>
      <c r="G58" s="13"/>
      <c r="J58" s="29"/>
    </row>
    <row r="59" spans="1:10" ht="35.25" customHeight="1">
      <c r="A59" s="11">
        <v>25020000</v>
      </c>
      <c r="B59" s="12" t="s">
        <v>49</v>
      </c>
      <c r="C59" s="34">
        <f>D59+E59</f>
        <v>37367400</v>
      </c>
      <c r="D59" s="47"/>
      <c r="E59" s="34">
        <v>37367400</v>
      </c>
      <c r="F59" s="34"/>
      <c r="G59" s="13"/>
      <c r="J59" s="29"/>
    </row>
    <row r="60" spans="1:10" s="23" customFormat="1" ht="25.5">
      <c r="A60" s="1">
        <v>30000000</v>
      </c>
      <c r="B60" s="2" t="s">
        <v>50</v>
      </c>
      <c r="C60" s="32">
        <f>C61+C64</f>
        <v>550235000</v>
      </c>
      <c r="D60" s="44">
        <f>D61+D64</f>
        <v>2250000</v>
      </c>
      <c r="E60" s="32">
        <f>E61+E64</f>
        <v>547985000</v>
      </c>
      <c r="F60" s="32">
        <f>F61+F64</f>
        <v>547985000</v>
      </c>
      <c r="G60" s="6"/>
      <c r="J60" s="29"/>
    </row>
    <row r="61" spans="1:10" s="21" customFormat="1" ht="23.25">
      <c r="A61" s="18">
        <v>31000000</v>
      </c>
      <c r="B61" s="19" t="s">
        <v>51</v>
      </c>
      <c r="C61" s="33">
        <f>C62+C63</f>
        <v>332250000</v>
      </c>
      <c r="D61" s="45">
        <f>D62+D63</f>
        <v>2250000</v>
      </c>
      <c r="E61" s="33">
        <f>E62+E63</f>
        <v>330000000</v>
      </c>
      <c r="F61" s="33">
        <f>F62+F63</f>
        <v>330000000</v>
      </c>
      <c r="G61" s="20"/>
      <c r="J61" s="29"/>
    </row>
    <row r="62" spans="1:10" ht="116.25">
      <c r="A62" s="11">
        <v>31010200</v>
      </c>
      <c r="B62" s="12" t="s">
        <v>52</v>
      </c>
      <c r="C62" s="34">
        <f>D62+E62</f>
        <v>2250000</v>
      </c>
      <c r="D62" s="42">
        <v>2250000</v>
      </c>
      <c r="E62" s="36"/>
      <c r="F62" s="36"/>
      <c r="G62" s="13"/>
      <c r="J62" s="29"/>
    </row>
    <row r="63" spans="1:10" ht="69.75">
      <c r="A63" s="11">
        <v>31030000</v>
      </c>
      <c r="B63" s="12" t="s">
        <v>53</v>
      </c>
      <c r="C63" s="34">
        <f>D63+E63</f>
        <v>330000000</v>
      </c>
      <c r="D63" s="42"/>
      <c r="E63" s="36">
        <f>F63</f>
        <v>330000000</v>
      </c>
      <c r="F63" s="36">
        <f>70000000+260000000</f>
        <v>330000000</v>
      </c>
      <c r="G63" s="13"/>
      <c r="J63" s="29"/>
    </row>
    <row r="64" spans="1:10" s="21" customFormat="1" ht="23.25">
      <c r="A64" s="18">
        <v>33000000</v>
      </c>
      <c r="B64" s="19" t="s">
        <v>54</v>
      </c>
      <c r="C64" s="33">
        <f>C65</f>
        <v>217985000</v>
      </c>
      <c r="D64" s="45">
        <f>D65</f>
        <v>0</v>
      </c>
      <c r="E64" s="33">
        <f>E65</f>
        <v>217985000</v>
      </c>
      <c r="F64" s="33">
        <f>F65</f>
        <v>217985000</v>
      </c>
      <c r="G64" s="20"/>
      <c r="J64" s="29"/>
    </row>
    <row r="65" spans="1:10" ht="23.25">
      <c r="A65" s="11">
        <v>33010000</v>
      </c>
      <c r="B65" s="12" t="s">
        <v>55</v>
      </c>
      <c r="C65" s="34">
        <f aca="true" t="shared" si="2" ref="C65:C72">D65+E65</f>
        <v>217985000</v>
      </c>
      <c r="D65" s="42"/>
      <c r="E65" s="37">
        <f>F65</f>
        <v>217985000</v>
      </c>
      <c r="F65" s="36">
        <v>217985000</v>
      </c>
      <c r="G65" s="13"/>
      <c r="J65" s="29"/>
    </row>
    <row r="66" spans="1:10" ht="25.5">
      <c r="A66" s="1">
        <v>50000000</v>
      </c>
      <c r="B66" s="2" t="s">
        <v>61</v>
      </c>
      <c r="C66" s="32">
        <f t="shared" si="2"/>
        <v>354000000</v>
      </c>
      <c r="D66" s="44">
        <f>D67</f>
        <v>0</v>
      </c>
      <c r="E66" s="32">
        <f>E67</f>
        <v>354000000</v>
      </c>
      <c r="F66" s="32">
        <f>F67</f>
        <v>0</v>
      </c>
      <c r="G66" s="13"/>
      <c r="J66" s="29"/>
    </row>
    <row r="67" spans="1:10" ht="69.75">
      <c r="A67" s="18">
        <v>50110000</v>
      </c>
      <c r="B67" s="22" t="s">
        <v>62</v>
      </c>
      <c r="C67" s="33">
        <f t="shared" si="2"/>
        <v>354000000</v>
      </c>
      <c r="D67" s="45">
        <f>D68+D69+D70+D72</f>
        <v>0</v>
      </c>
      <c r="E67" s="33">
        <f>E68+E69+E70+E72+E71</f>
        <v>354000000</v>
      </c>
      <c r="F67" s="33">
        <f>F68+F69+F70+F72</f>
        <v>0</v>
      </c>
      <c r="G67" s="13"/>
      <c r="J67" s="29"/>
    </row>
    <row r="68" spans="1:10" ht="46.5">
      <c r="A68" s="11">
        <v>50110002</v>
      </c>
      <c r="B68" s="15" t="s">
        <v>63</v>
      </c>
      <c r="C68" s="34">
        <f t="shared" si="2"/>
        <v>11000000</v>
      </c>
      <c r="D68" s="42"/>
      <c r="E68" s="36">
        <v>11000000</v>
      </c>
      <c r="F68" s="36"/>
      <c r="G68" s="13"/>
      <c r="J68" s="29"/>
    </row>
    <row r="69" spans="1:10" ht="125.25" customHeight="1">
      <c r="A69" s="11">
        <v>50110004</v>
      </c>
      <c r="B69" s="15" t="s">
        <v>75</v>
      </c>
      <c r="C69" s="34">
        <f t="shared" si="2"/>
        <v>75000000</v>
      </c>
      <c r="D69" s="42"/>
      <c r="E69" s="36">
        <v>75000000</v>
      </c>
      <c r="F69" s="36"/>
      <c r="G69" s="13"/>
      <c r="J69" s="29"/>
    </row>
    <row r="70" spans="1:10" ht="116.25">
      <c r="A70" s="11">
        <v>50110005</v>
      </c>
      <c r="B70" s="16" t="s">
        <v>64</v>
      </c>
      <c r="C70" s="34">
        <f t="shared" si="2"/>
        <v>148000000</v>
      </c>
      <c r="D70" s="42"/>
      <c r="E70" s="36">
        <v>148000000</v>
      </c>
      <c r="F70" s="36"/>
      <c r="G70" s="13"/>
      <c r="J70" s="29"/>
    </row>
    <row r="71" spans="1:10" ht="48.75" customHeight="1">
      <c r="A71" s="11">
        <v>50110007</v>
      </c>
      <c r="B71" s="16" t="s">
        <v>102</v>
      </c>
      <c r="C71" s="34">
        <f>D71+E71</f>
        <v>100000000</v>
      </c>
      <c r="D71" s="42"/>
      <c r="E71" s="36">
        <v>100000000</v>
      </c>
      <c r="F71" s="36"/>
      <c r="G71" s="13"/>
      <c r="J71" s="29"/>
    </row>
    <row r="72" spans="1:10" ht="46.5">
      <c r="A72" s="11">
        <v>50110009</v>
      </c>
      <c r="B72" s="16" t="s">
        <v>65</v>
      </c>
      <c r="C72" s="34">
        <f t="shared" si="2"/>
        <v>20000000</v>
      </c>
      <c r="D72" s="42"/>
      <c r="E72" s="36">
        <v>20000000</v>
      </c>
      <c r="F72" s="36"/>
      <c r="G72" s="13"/>
      <c r="J72" s="29"/>
    </row>
    <row r="73" spans="1:10" ht="51">
      <c r="A73" s="11"/>
      <c r="B73" s="3" t="s">
        <v>98</v>
      </c>
      <c r="C73" s="32">
        <f>C6+C36+C60+C66</f>
        <v>44273623300</v>
      </c>
      <c r="D73" s="44">
        <f>D6+D36+D60+D66</f>
        <v>41739258900</v>
      </c>
      <c r="E73" s="32">
        <f>E6+E36+E60+E66</f>
        <v>2534364400</v>
      </c>
      <c r="F73" s="32">
        <f>F6+F36+F60+F66</f>
        <v>1092985000</v>
      </c>
      <c r="G73" s="60">
        <f>D73-'2019 '!D72</f>
        <v>638060900</v>
      </c>
      <c r="J73" s="29"/>
    </row>
    <row r="74" spans="1:10" s="23" customFormat="1" ht="25.5">
      <c r="A74" s="1">
        <v>40000000</v>
      </c>
      <c r="B74" s="2" t="s">
        <v>56</v>
      </c>
      <c r="C74" s="32">
        <f>D74+E74</f>
        <v>13933032712</v>
      </c>
      <c r="D74" s="48">
        <f>D75</f>
        <v>12465512412</v>
      </c>
      <c r="E74" s="38">
        <f>E75</f>
        <v>1467520300</v>
      </c>
      <c r="F74" s="38">
        <f>F75</f>
        <v>0</v>
      </c>
      <c r="G74" s="60">
        <f>D74-'2019 '!D73</f>
        <v>134596112</v>
      </c>
      <c r="J74" s="29"/>
    </row>
    <row r="75" spans="1:10" s="21" customFormat="1" ht="23.25">
      <c r="A75" s="18">
        <v>41000000</v>
      </c>
      <c r="B75" s="19" t="s">
        <v>57</v>
      </c>
      <c r="C75" s="33">
        <f>D75+E75</f>
        <v>13933032712</v>
      </c>
      <c r="D75" s="49">
        <f>D78+D76</f>
        <v>12465512412</v>
      </c>
      <c r="E75" s="39">
        <f>E78+E76</f>
        <v>1467520300</v>
      </c>
      <c r="F75" s="39">
        <f>F78</f>
        <v>0</v>
      </c>
      <c r="G75" s="61">
        <f>D75-'2019  (зміна 07-02) (2)'!D75</f>
        <v>40269812</v>
      </c>
      <c r="H75" s="62">
        <f>C75-'2019  (зміна 07-02) (2)'!C75</f>
        <v>40269812</v>
      </c>
      <c r="J75" s="29"/>
    </row>
    <row r="76" spans="1:10" s="21" customFormat="1" ht="23.25">
      <c r="A76" s="18">
        <v>41020000</v>
      </c>
      <c r="B76" s="19" t="s">
        <v>87</v>
      </c>
      <c r="C76" s="33">
        <f>D76</f>
        <v>53808800</v>
      </c>
      <c r="D76" s="49">
        <f>D77</f>
        <v>53808800</v>
      </c>
      <c r="E76" s="39"/>
      <c r="F76" s="39"/>
      <c r="G76" s="20"/>
      <c r="J76" s="29"/>
    </row>
    <row r="77" spans="1:10" s="21" customFormat="1" ht="98.25" customHeight="1">
      <c r="A77" s="11">
        <v>41021000</v>
      </c>
      <c r="B77" s="12" t="s">
        <v>80</v>
      </c>
      <c r="C77" s="36">
        <f>D77</f>
        <v>53808800</v>
      </c>
      <c r="D77" s="42">
        <v>53808800</v>
      </c>
      <c r="E77" s="39"/>
      <c r="F77" s="39"/>
      <c r="G77" s="20"/>
      <c r="J77" s="29"/>
    </row>
    <row r="78" spans="1:10" ht="23.25">
      <c r="A78" s="18">
        <v>41030000</v>
      </c>
      <c r="B78" s="19" t="s">
        <v>88</v>
      </c>
      <c r="C78" s="33">
        <f aca="true" t="shared" si="3" ref="C78:C105">D78+E78</f>
        <v>13879223912</v>
      </c>
      <c r="D78" s="45">
        <f>D80+D81+D79+D82+D83+D84+D85+D86+D87+D88+D89+D90+D91+D92+D93+D94+D95+D96+D97+D98+D99+D100+D101+D102+D103+D104</f>
        <v>12411703612</v>
      </c>
      <c r="E78" s="33">
        <f>E105+E101</f>
        <v>1467520300</v>
      </c>
      <c r="F78" s="33"/>
      <c r="G78" s="60">
        <f>D78-'2019  (зміна 07-02) (2)'!D78</f>
        <v>40269812</v>
      </c>
      <c r="J78" s="29"/>
    </row>
    <row r="79" spans="1:10" ht="322.5" customHeight="1" hidden="1">
      <c r="A79" s="11">
        <v>41030500</v>
      </c>
      <c r="B79" s="12" t="s">
        <v>90</v>
      </c>
      <c r="C79" s="34">
        <f t="shared" si="3"/>
        <v>0</v>
      </c>
      <c r="D79" s="42"/>
      <c r="E79" s="33"/>
      <c r="F79" s="33"/>
      <c r="G79" s="13"/>
      <c r="J79" s="29"/>
    </row>
    <row r="80" spans="1:10" ht="72.75" customHeight="1">
      <c r="A80" s="11">
        <v>41030300</v>
      </c>
      <c r="B80" s="12" t="s">
        <v>123</v>
      </c>
      <c r="C80" s="34">
        <f t="shared" si="3"/>
        <v>31202800</v>
      </c>
      <c r="D80" s="42">
        <v>31202800</v>
      </c>
      <c r="E80" s="33"/>
      <c r="F80" s="33"/>
      <c r="G80" s="13"/>
      <c r="J80" s="29"/>
    </row>
    <row r="81" spans="1:10" ht="408.75" customHeight="1">
      <c r="A81" s="11">
        <v>41030500</v>
      </c>
      <c r="B81" s="12" t="s">
        <v>124</v>
      </c>
      <c r="C81" s="34">
        <f t="shared" si="3"/>
        <v>1184401</v>
      </c>
      <c r="D81" s="42">
        <v>1184401</v>
      </c>
      <c r="E81" s="33"/>
      <c r="F81" s="33"/>
      <c r="G81" s="13"/>
      <c r="J81" s="29"/>
    </row>
    <row r="82" spans="1:10" ht="261" customHeight="1">
      <c r="A82" s="11">
        <v>41030600</v>
      </c>
      <c r="B82" s="12" t="s">
        <v>106</v>
      </c>
      <c r="C82" s="34">
        <f t="shared" si="3"/>
        <v>2865694400</v>
      </c>
      <c r="D82" s="42">
        <f>2865694400</f>
        <v>2865694400</v>
      </c>
      <c r="E82" s="36"/>
      <c r="F82" s="36"/>
      <c r="G82" s="13"/>
      <c r="J82" s="29"/>
    </row>
    <row r="83" spans="1:10" ht="276" customHeight="1">
      <c r="A83" s="11">
        <v>41030800</v>
      </c>
      <c r="B83" s="12" t="s">
        <v>109</v>
      </c>
      <c r="C83" s="34">
        <f t="shared" si="3"/>
        <v>1218235200</v>
      </c>
      <c r="D83" s="42">
        <f>1653144800-434909600</f>
        <v>1218235200</v>
      </c>
      <c r="E83" s="36"/>
      <c r="F83" s="36"/>
      <c r="G83" s="13"/>
      <c r="J83" s="29"/>
    </row>
    <row r="84" spans="1:10" ht="93">
      <c r="A84" s="11">
        <v>41031000</v>
      </c>
      <c r="B84" s="12" t="s">
        <v>58</v>
      </c>
      <c r="C84" s="34">
        <f t="shared" si="3"/>
        <v>264300</v>
      </c>
      <c r="D84" s="42">
        <v>264300</v>
      </c>
      <c r="E84" s="36"/>
      <c r="F84" s="36"/>
      <c r="G84" s="13"/>
      <c r="J84" s="29"/>
    </row>
    <row r="85" spans="1:10" ht="288" customHeight="1">
      <c r="A85" s="11">
        <v>41031300</v>
      </c>
      <c r="B85" s="12" t="s">
        <v>125</v>
      </c>
      <c r="C85" s="34">
        <f t="shared" si="3"/>
        <v>2088395</v>
      </c>
      <c r="D85" s="42">
        <v>2088395</v>
      </c>
      <c r="E85" s="36"/>
      <c r="F85" s="36"/>
      <c r="G85" s="13"/>
      <c r="J85" s="29"/>
    </row>
    <row r="86" spans="1:10" ht="127.5" customHeight="1">
      <c r="A86" s="11">
        <v>41031800</v>
      </c>
      <c r="B86" s="12" t="s">
        <v>126</v>
      </c>
      <c r="C86" s="34">
        <f t="shared" si="3"/>
        <v>87737200</v>
      </c>
      <c r="D86" s="42">
        <v>87737200</v>
      </c>
      <c r="E86" s="36"/>
      <c r="F86" s="36"/>
      <c r="G86" s="13"/>
      <c r="J86" s="29"/>
    </row>
    <row r="87" spans="1:10" ht="72" customHeight="1">
      <c r="A87" s="11">
        <v>41032100</v>
      </c>
      <c r="B87" s="12" t="s">
        <v>108</v>
      </c>
      <c r="C87" s="34">
        <f>D87</f>
        <v>20000000</v>
      </c>
      <c r="D87" s="42">
        <v>20000000</v>
      </c>
      <c r="E87" s="36"/>
      <c r="F87" s="36"/>
      <c r="G87" s="13"/>
      <c r="J87" s="29"/>
    </row>
    <row r="88" spans="1:10" ht="80.25" customHeight="1">
      <c r="A88" s="11">
        <v>41032600</v>
      </c>
      <c r="B88" s="12" t="s">
        <v>72</v>
      </c>
      <c r="C88" s="34">
        <f t="shared" si="3"/>
        <v>10479500</v>
      </c>
      <c r="D88" s="42">
        <v>10479500</v>
      </c>
      <c r="E88" s="36"/>
      <c r="F88" s="36"/>
      <c r="G88" s="13"/>
      <c r="J88" s="29"/>
    </row>
    <row r="89" spans="1:10" ht="72" customHeight="1">
      <c r="A89" s="11">
        <v>41033600</v>
      </c>
      <c r="B89" s="12" t="s">
        <v>74</v>
      </c>
      <c r="C89" s="34">
        <f t="shared" si="3"/>
        <v>18985900</v>
      </c>
      <c r="D89" s="42">
        <v>18985900</v>
      </c>
      <c r="E89" s="36"/>
      <c r="F89" s="36"/>
      <c r="G89" s="13"/>
      <c r="J89" s="29"/>
    </row>
    <row r="90" spans="1:10" ht="69.75">
      <c r="A90" s="11">
        <v>41033700</v>
      </c>
      <c r="B90" s="12" t="s">
        <v>107</v>
      </c>
      <c r="C90" s="34">
        <f t="shared" si="3"/>
        <v>1440800</v>
      </c>
      <c r="D90" s="42">
        <v>1440800</v>
      </c>
      <c r="E90" s="36"/>
      <c r="F90" s="36"/>
      <c r="G90" s="13"/>
      <c r="J90" s="29"/>
    </row>
    <row r="91" spans="1:10" ht="99" customHeight="1" hidden="1">
      <c r="A91" s="11">
        <v>41033800</v>
      </c>
      <c r="B91" s="12" t="s">
        <v>93</v>
      </c>
      <c r="C91" s="34">
        <f t="shared" si="3"/>
        <v>0</v>
      </c>
      <c r="D91" s="42"/>
      <c r="E91" s="36"/>
      <c r="F91" s="36"/>
      <c r="G91" s="13"/>
      <c r="J91" s="29"/>
    </row>
    <row r="92" spans="1:10" ht="84" customHeight="1">
      <c r="A92" s="11">
        <v>41033800</v>
      </c>
      <c r="B92" s="12" t="s">
        <v>129</v>
      </c>
      <c r="C92" s="34">
        <f t="shared" si="3"/>
        <v>630000</v>
      </c>
      <c r="D92" s="42">
        <v>630000</v>
      </c>
      <c r="E92" s="36"/>
      <c r="F92" s="36"/>
      <c r="G92" s="13"/>
      <c r="J92" s="29"/>
    </row>
    <row r="93" spans="1:10" ht="46.5">
      <c r="A93" s="11">
        <v>41033900</v>
      </c>
      <c r="B93" s="12" t="s">
        <v>59</v>
      </c>
      <c r="C93" s="34">
        <f t="shared" si="3"/>
        <v>3451424900</v>
      </c>
      <c r="D93" s="42">
        <v>3451424900</v>
      </c>
      <c r="E93" s="36"/>
      <c r="F93" s="36"/>
      <c r="G93" s="13"/>
      <c r="J93" s="29"/>
    </row>
    <row r="94" spans="1:10" ht="52.5" customHeight="1">
      <c r="A94" s="11">
        <v>41034200</v>
      </c>
      <c r="B94" s="12" t="s">
        <v>60</v>
      </c>
      <c r="C94" s="34">
        <f t="shared" si="3"/>
        <v>4199265400</v>
      </c>
      <c r="D94" s="42">
        <f>4199262000+3400</f>
        <v>4199265400</v>
      </c>
      <c r="E94" s="36"/>
      <c r="F94" s="36"/>
      <c r="G94" s="13"/>
      <c r="J94" s="29"/>
    </row>
    <row r="95" spans="1:10" ht="137.25" customHeight="1">
      <c r="A95" s="11">
        <v>41034400</v>
      </c>
      <c r="B95" s="12" t="s">
        <v>110</v>
      </c>
      <c r="C95" s="34">
        <f t="shared" si="3"/>
        <v>13908300</v>
      </c>
      <c r="D95" s="42">
        <v>13908300</v>
      </c>
      <c r="E95" s="36"/>
      <c r="F95" s="36"/>
      <c r="G95" s="13"/>
      <c r="J95" s="29"/>
    </row>
    <row r="96" spans="1:10" ht="80.25" customHeight="1">
      <c r="A96" s="11">
        <v>41034500</v>
      </c>
      <c r="B96" s="12" t="s">
        <v>113</v>
      </c>
      <c r="C96" s="34">
        <f t="shared" si="3"/>
        <v>254471200</v>
      </c>
      <c r="D96" s="42">
        <f>25272000+215569200+13630000</f>
        <v>254471200</v>
      </c>
      <c r="E96" s="36"/>
      <c r="F96" s="36"/>
      <c r="G96" s="13"/>
      <c r="J96" s="29"/>
    </row>
    <row r="97" spans="1:10" ht="75" customHeight="1">
      <c r="A97" s="11">
        <v>41035400</v>
      </c>
      <c r="B97" s="12" t="s">
        <v>85</v>
      </c>
      <c r="C97" s="34">
        <f t="shared" si="3"/>
        <v>34122700</v>
      </c>
      <c r="D97" s="42">
        <f>26500600+7622100</f>
        <v>34122700</v>
      </c>
      <c r="E97" s="36"/>
      <c r="F97" s="36"/>
      <c r="G97" s="13"/>
      <c r="J97" s="29"/>
    </row>
    <row r="98" spans="1:10" ht="228.75" customHeight="1">
      <c r="A98" s="11">
        <v>41035800</v>
      </c>
      <c r="B98" s="12" t="s">
        <v>111</v>
      </c>
      <c r="C98" s="34">
        <f t="shared" si="3"/>
        <v>16002000</v>
      </c>
      <c r="D98" s="42">
        <v>16002000</v>
      </c>
      <c r="E98" s="36"/>
      <c r="F98" s="36"/>
      <c r="G98" s="13"/>
      <c r="J98" s="29"/>
    </row>
    <row r="99" spans="1:10" ht="275.25" customHeight="1" hidden="1">
      <c r="A99" s="11">
        <v>41036100</v>
      </c>
      <c r="B99" s="12" t="s">
        <v>104</v>
      </c>
      <c r="C99" s="34">
        <f t="shared" si="3"/>
        <v>0</v>
      </c>
      <c r="D99" s="42"/>
      <c r="E99" s="36"/>
      <c r="F99" s="36"/>
      <c r="G99" s="13"/>
      <c r="J99" s="29"/>
    </row>
    <row r="100" spans="1:10" ht="286.5" customHeight="1" hidden="1">
      <c r="A100" s="11">
        <v>41036400</v>
      </c>
      <c r="B100" s="12" t="s">
        <v>105</v>
      </c>
      <c r="C100" s="34">
        <f t="shared" si="3"/>
        <v>0</v>
      </c>
      <c r="D100" s="42"/>
      <c r="E100" s="36"/>
      <c r="F100" s="36"/>
      <c r="G100" s="13"/>
      <c r="J100" s="29"/>
    </row>
    <row r="101" spans="1:10" ht="305.25" customHeight="1" hidden="1">
      <c r="A101" s="11">
        <v>41036600</v>
      </c>
      <c r="B101" s="12" t="s">
        <v>86</v>
      </c>
      <c r="C101" s="34">
        <f t="shared" si="3"/>
        <v>0</v>
      </c>
      <c r="D101" s="42"/>
      <c r="E101" s="36"/>
      <c r="F101" s="36"/>
      <c r="G101" s="13"/>
      <c r="J101" s="29"/>
    </row>
    <row r="102" spans="1:10" ht="349.5" customHeight="1">
      <c r="A102" s="11">
        <v>41036100</v>
      </c>
      <c r="B102" s="12" t="s">
        <v>127</v>
      </c>
      <c r="C102" s="34">
        <f t="shared" si="3"/>
        <v>71006317</v>
      </c>
      <c r="D102" s="42">
        <v>71006317</v>
      </c>
      <c r="E102" s="36"/>
      <c r="F102" s="36"/>
      <c r="G102" s="13"/>
      <c r="J102" s="29"/>
    </row>
    <row r="103" spans="1:10" ht="305.25" customHeight="1">
      <c r="A103" s="11">
        <v>41036400</v>
      </c>
      <c r="B103" s="12" t="s">
        <v>128</v>
      </c>
      <c r="C103" s="34">
        <f t="shared" si="3"/>
        <v>52131099</v>
      </c>
      <c r="D103" s="42">
        <v>52131099</v>
      </c>
      <c r="E103" s="36"/>
      <c r="F103" s="36"/>
      <c r="G103" s="13"/>
      <c r="J103" s="29"/>
    </row>
    <row r="104" spans="1:10" ht="80.25" customHeight="1">
      <c r="A104" s="11">
        <v>41037200</v>
      </c>
      <c r="B104" s="12" t="s">
        <v>94</v>
      </c>
      <c r="C104" s="34">
        <f>D104</f>
        <v>61428800</v>
      </c>
      <c r="D104" s="42">
        <f>61428800</f>
        <v>61428800</v>
      </c>
      <c r="E104" s="36"/>
      <c r="F104" s="36"/>
      <c r="G104" s="13"/>
      <c r="J104" s="29"/>
    </row>
    <row r="105" spans="1:10" ht="127.5" customHeight="1">
      <c r="A105" s="11">
        <v>41037300</v>
      </c>
      <c r="B105" s="12" t="s">
        <v>84</v>
      </c>
      <c r="C105" s="36">
        <f t="shared" si="3"/>
        <v>1467520300</v>
      </c>
      <c r="D105" s="42"/>
      <c r="E105" s="36">
        <v>1467520300</v>
      </c>
      <c r="F105" s="40"/>
      <c r="G105" s="13"/>
      <c r="J105" s="29"/>
    </row>
    <row r="106" spans="1:11" s="24" customFormat="1" ht="26.25">
      <c r="A106" s="1"/>
      <c r="B106" s="3" t="s">
        <v>99</v>
      </c>
      <c r="C106" s="32">
        <f>C73+C74</f>
        <v>58206656012</v>
      </c>
      <c r="D106" s="44">
        <f>D73+D74</f>
        <v>54204771312</v>
      </c>
      <c r="E106" s="32">
        <f>E73+E74</f>
        <v>4001884700</v>
      </c>
      <c r="F106" s="32">
        <f>F73+F74</f>
        <v>1092985000</v>
      </c>
      <c r="G106" s="6"/>
      <c r="J106" s="29"/>
      <c r="K106" s="29"/>
    </row>
    <row r="107" spans="1:10" s="23" customFormat="1" ht="78.75" customHeight="1">
      <c r="A107" s="30" t="s">
        <v>66</v>
      </c>
      <c r="B107" s="30"/>
      <c r="C107" s="30"/>
      <c r="D107" s="50"/>
      <c r="E107" s="30"/>
      <c r="F107" s="30" t="s">
        <v>67</v>
      </c>
      <c r="G107" s="30"/>
      <c r="J107" s="31"/>
    </row>
    <row r="109" spans="3:6" ht="23.25">
      <c r="C109" s="17">
        <f>C6+C36+C60</f>
        <v>43919623300</v>
      </c>
      <c r="D109" s="17">
        <f>D6+D36+D60+D66</f>
        <v>41739258900</v>
      </c>
      <c r="E109" s="54">
        <f>E6+E36+E60+E66</f>
        <v>2534364400</v>
      </c>
      <c r="F109" s="54">
        <f>F6+F36+F60</f>
        <v>1092985000</v>
      </c>
    </row>
    <row r="111" spans="3:5" ht="23.25">
      <c r="C111" s="17"/>
      <c r="D111" s="52"/>
      <c r="E111" s="54">
        <f>E109-E57</f>
        <v>1493385000</v>
      </c>
    </row>
    <row r="112" ht="23.25">
      <c r="E112" s="17"/>
    </row>
    <row r="113" spans="3:7" ht="23.25">
      <c r="C113" s="55">
        <f>C106-'2019  (книга)'!C97</f>
        <v>3242355312</v>
      </c>
      <c r="D113" s="52"/>
      <c r="E113" s="17"/>
      <c r="F113" s="17"/>
      <c r="G113" s="17"/>
    </row>
    <row r="114" spans="3:5" ht="23.25">
      <c r="C114" s="17"/>
      <c r="D114" s="52"/>
      <c r="E114" s="17"/>
    </row>
    <row r="116" spans="3:6" ht="23.25">
      <c r="C116" s="17"/>
      <c r="D116" s="52"/>
      <c r="E116" s="17"/>
      <c r="F116" s="17"/>
    </row>
  </sheetData>
  <sheetProtection/>
  <mergeCells count="7">
    <mergeCell ref="D1:F1"/>
    <mergeCell ref="A2:E2"/>
    <mergeCell ref="A4:A5"/>
    <mergeCell ref="B4:B5"/>
    <mergeCell ref="C4:C5"/>
    <mergeCell ref="D4:D5"/>
    <mergeCell ref="E4:F4"/>
  </mergeCells>
  <printOptions/>
  <pageMargins left="0.5118110236220472" right="0.4330708661417323" top="0.5118110236220472" bottom="0.3937007874015748" header="0.31496062992125984" footer="0.35433070866141736"/>
  <pageSetup fitToHeight="3" fitToWidth="3" horizontalDpi="600" verticalDpi="600" orientation="portrait" paperSize="9" scale="40" r:id="rId1"/>
  <headerFooter alignWithMargins="0">
    <oddFooter>&amp;R&amp;P</oddFooter>
  </headerFooter>
  <rowBreaks count="1" manualBreakCount="1">
    <brk id="8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2019-07-01T11:08:57Z</cp:lastPrinted>
  <dcterms:created xsi:type="dcterms:W3CDTF">2015-01-18T09:40:20Z</dcterms:created>
  <dcterms:modified xsi:type="dcterms:W3CDTF">2019-07-31T12:05:58Z</dcterms:modified>
  <cp:category/>
  <cp:version/>
  <cp:contentType/>
  <cp:contentStatus/>
</cp:coreProperties>
</file>